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0575" tabRatio="897" firstSheet="2" activeTab="2"/>
  </bookViews>
  <sheets>
    <sheet name="Capa Geral (Parte 1)" sheetId="1" r:id="rId1"/>
    <sheet name="Dados Gerais" sheetId="2" r:id="rId2"/>
    <sheet name="Consideração Final " sheetId="5" r:id="rId3"/>
    <sheet name="Receitas" sheetId="3" r:id="rId4"/>
    <sheet name="Aplicações " sheetId="4" r:id="rId5"/>
    <sheet name="Capa Projeto-Atividade(Parte 2)" sheetId="6" r:id="rId6"/>
    <sheet name="Dados da Comissão-Unidade Org." sheetId="7" r:id="rId7"/>
    <sheet name="Metas-Resultados" sheetId="8" r:id="rId8"/>
    <sheet name="Metas-Financeiras" sheetId="9" r:id="rId9"/>
    <sheet name="Elemento Despesa - Proj-Ativ" sheetId="10" r:id="rId10"/>
    <sheet name="Outras Considerações" sheetId="11" r:id="rId11"/>
  </sheets>
  <externalReferences>
    <externalReference r:id="rId12"/>
  </externalReferences>
  <definedNames>
    <definedName name="_xlnm.Print_Area" localSheetId="4">'Aplicações '!$A$1:$G$28</definedName>
    <definedName name="_xlnm.Print_Area" localSheetId="0">'Capa Geral (Parte 1)'!$A$1:$L$34</definedName>
    <definedName name="_xlnm.Print_Area" localSheetId="5">'Capa Projeto-Atividade(Parte 2)'!$A$1:$L$34</definedName>
    <definedName name="_xlnm.Print_Area" localSheetId="2">'Consideração Final '!$A$1:$O$5</definedName>
    <definedName name="_xlnm.Print_Area" localSheetId="6">'Dados da Comissão-Unidade Org.'!$A$1:$S$16</definedName>
    <definedName name="_xlnm.Print_Area" localSheetId="1">'Dados Gerais'!$A$1:$S$16</definedName>
    <definedName name="_xlnm.Print_Area" localSheetId="9">'Elemento Despesa - Proj-Ativ'!$A$1:$S$34</definedName>
    <definedName name="_xlnm.Print_Area" localSheetId="8">'Metas-Financeiras'!$A$1:$J$35</definedName>
    <definedName name="_xlnm.Print_Area" localSheetId="7">'Metas-Resultados'!$A$1:$F$26</definedName>
    <definedName name="_xlnm.Print_Area" localSheetId="10">'Outras Considerações'!$A$1:$O$5</definedName>
    <definedName name="_xlnm.Print_Area" localSheetId="3">Receitas!$A$1:$F$30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0" l="1"/>
  <c r="J24" i="10"/>
  <c r="F25" i="9"/>
  <c r="F22" i="9"/>
  <c r="H19" i="10"/>
  <c r="F19" i="10"/>
  <c r="F28" i="9"/>
  <c r="Q9" i="10" l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8" i="10"/>
  <c r="O29" i="10"/>
  <c r="P29" i="10"/>
  <c r="G21" i="4"/>
  <c r="G19" i="4"/>
  <c r="D11" i="4"/>
  <c r="G22" i="4"/>
  <c r="F21" i="4"/>
  <c r="F19" i="4"/>
  <c r="D7" i="4"/>
  <c r="B11" i="4"/>
  <c r="B7" i="4"/>
  <c r="B18" i="4" s="1"/>
  <c r="B20" i="4" s="1"/>
  <c r="Q29" i="10" l="1"/>
  <c r="C20" i="4"/>
  <c r="B23" i="4"/>
  <c r="D18" i="4"/>
  <c r="D20" i="4" s="1"/>
  <c r="G20" i="4" s="1"/>
  <c r="E13" i="3"/>
  <c r="F28" i="3"/>
  <c r="E28" i="3"/>
  <c r="D28" i="3"/>
  <c r="F27" i="3"/>
  <c r="E27" i="3"/>
  <c r="D27" i="3"/>
  <c r="F26" i="3"/>
  <c r="E26" i="3"/>
  <c r="D26" i="3"/>
  <c r="F25" i="3"/>
  <c r="E25" i="3"/>
  <c r="D25" i="3"/>
  <c r="C24" i="3"/>
  <c r="E24" i="3" s="1"/>
  <c r="B24" i="3"/>
  <c r="B29" i="3" s="1"/>
  <c r="F21" i="3"/>
  <c r="E21" i="3"/>
  <c r="D21" i="3"/>
  <c r="D20" i="3" s="1"/>
  <c r="C20" i="3"/>
  <c r="B20" i="3"/>
  <c r="E18" i="3"/>
  <c r="D18" i="3"/>
  <c r="E17" i="3"/>
  <c r="D17" i="3"/>
  <c r="E16" i="3"/>
  <c r="D16" i="3"/>
  <c r="E15" i="3"/>
  <c r="D15" i="3"/>
  <c r="E14" i="3"/>
  <c r="D14" i="3"/>
  <c r="D13" i="3"/>
  <c r="E12" i="3"/>
  <c r="D12" i="3"/>
  <c r="E11" i="3"/>
  <c r="D11" i="3"/>
  <c r="B10" i="3"/>
  <c r="B9" i="3"/>
  <c r="B8" i="3" s="1"/>
  <c r="B19" i="3" s="1"/>
  <c r="B22" i="3" s="1"/>
  <c r="B30" i="3" s="1"/>
  <c r="F15" i="3" l="1"/>
  <c r="D24" i="3"/>
  <c r="D29" i="3" s="1"/>
  <c r="C19" i="4"/>
  <c r="C21" i="4"/>
  <c r="F20" i="4"/>
  <c r="D23" i="4"/>
  <c r="F12" i="3"/>
  <c r="F13" i="3"/>
  <c r="F17" i="3"/>
  <c r="F11" i="3"/>
  <c r="F14" i="3"/>
  <c r="F16" i="3"/>
  <c r="F18" i="3"/>
  <c r="F20" i="3"/>
  <c r="C29" i="3"/>
  <c r="F29" i="3" s="1"/>
  <c r="F24" i="3"/>
  <c r="C10" i="3"/>
  <c r="F10" i="3" s="1"/>
  <c r="D10" i="3"/>
  <c r="D9" i="3" s="1"/>
  <c r="D8" i="3" s="1"/>
  <c r="D19" i="3" s="1"/>
  <c r="D22" i="3" s="1"/>
  <c r="D30" i="3" s="1"/>
  <c r="E10" i="3"/>
  <c r="E20" i="3"/>
  <c r="E29" i="3"/>
  <c r="C9" i="3" l="1"/>
  <c r="E9" i="3" s="1"/>
  <c r="F9" i="3" l="1"/>
  <c r="C8" i="3"/>
  <c r="C19" i="3" s="1"/>
  <c r="F8" i="3" l="1"/>
  <c r="E8" i="3"/>
  <c r="E19" i="3"/>
  <c r="C22" i="3"/>
  <c r="F19" i="3"/>
  <c r="C30" i="3" l="1"/>
  <c r="F22" i="3"/>
  <c r="E22" i="3"/>
  <c r="G15" i="4" l="1"/>
  <c r="F22" i="4"/>
  <c r="G17" i="4"/>
  <c r="F17" i="4"/>
  <c r="G16" i="4"/>
  <c r="F16" i="4"/>
  <c r="F15" i="4"/>
  <c r="G13" i="4"/>
  <c r="F13" i="4"/>
  <c r="G12" i="4"/>
  <c r="F12" i="4"/>
  <c r="C16" i="4"/>
  <c r="G10" i="4"/>
  <c r="F10" i="4"/>
  <c r="G9" i="4"/>
  <c r="F9" i="4"/>
  <c r="G8" i="4"/>
  <c r="F8" i="4"/>
  <c r="B4" i="4"/>
  <c r="F11" i="4" l="1"/>
  <c r="G7" i="4"/>
  <c r="F7" i="4"/>
  <c r="C8" i="4"/>
  <c r="C9" i="4"/>
  <c r="C12" i="4"/>
  <c r="C13" i="4"/>
  <c r="C14" i="4"/>
  <c r="C15" i="4"/>
  <c r="G14" i="4" l="1"/>
  <c r="F14" i="4"/>
  <c r="G11" i="4"/>
  <c r="F18" i="4"/>
  <c r="G18" i="4"/>
  <c r="C23" i="4"/>
  <c r="C17" i="4"/>
  <c r="C7" i="4"/>
  <c r="C18" i="4"/>
  <c r="C11" i="4" l="1"/>
  <c r="C10" i="4"/>
  <c r="C22" i="4"/>
  <c r="L13" i="10"/>
  <c r="F13" i="10"/>
  <c r="G23" i="4" l="1"/>
  <c r="E20" i="4"/>
  <c r="E13" i="4"/>
  <c r="E15" i="4"/>
  <c r="E12" i="4"/>
  <c r="E10" i="4"/>
  <c r="E8" i="4"/>
  <c r="E23" i="4"/>
  <c r="E21" i="4"/>
  <c r="E19" i="4"/>
  <c r="E17" i="4"/>
  <c r="E14" i="4"/>
  <c r="E16" i="4"/>
  <c r="E11" i="4"/>
  <c r="E9" i="4"/>
  <c r="E7" i="4"/>
  <c r="E22" i="4"/>
  <c r="E18" i="4"/>
  <c r="F23" i="4"/>
  <c r="A19" i="10"/>
  <c r="B19" i="10"/>
  <c r="C19" i="10"/>
  <c r="R19" i="10" s="1"/>
  <c r="A20" i="10"/>
  <c r="B20" i="10"/>
  <c r="C20" i="10"/>
  <c r="A21" i="10"/>
  <c r="B21" i="10"/>
  <c r="C21" i="10"/>
  <c r="R21" i="10" s="1"/>
  <c r="A22" i="10"/>
  <c r="B22" i="10"/>
  <c r="C22" i="10"/>
  <c r="A23" i="10"/>
  <c r="B23" i="10"/>
  <c r="C23" i="10"/>
  <c r="S23" i="10" s="1"/>
  <c r="A24" i="10"/>
  <c r="C24" i="10"/>
  <c r="S24" i="10" s="1"/>
  <c r="A25" i="10"/>
  <c r="B25" i="10"/>
  <c r="C25" i="10"/>
  <c r="S25" i="10" s="1"/>
  <c r="A26" i="10"/>
  <c r="B26" i="10"/>
  <c r="C26" i="10"/>
  <c r="A27" i="10"/>
  <c r="B27" i="10"/>
  <c r="C27" i="10"/>
  <c r="R27" i="10" s="1"/>
  <c r="A28" i="10"/>
  <c r="C28" i="10"/>
  <c r="S28" i="10" s="1"/>
  <c r="A9" i="10"/>
  <c r="C9" i="10"/>
  <c r="S9" i="10" s="1"/>
  <c r="A10" i="10"/>
  <c r="B10" i="10"/>
  <c r="C10" i="10"/>
  <c r="A11" i="10"/>
  <c r="B11" i="10"/>
  <c r="C11" i="10"/>
  <c r="R11" i="10" s="1"/>
  <c r="A12" i="10"/>
  <c r="B12" i="10"/>
  <c r="C12" i="10"/>
  <c r="A13" i="10"/>
  <c r="B13" i="10"/>
  <c r="C13" i="10"/>
  <c r="R13" i="10" s="1"/>
  <c r="A14" i="10"/>
  <c r="B14" i="10"/>
  <c r="C14" i="10"/>
  <c r="A15" i="10"/>
  <c r="B15" i="10"/>
  <c r="C15" i="10"/>
  <c r="R15" i="10" s="1"/>
  <c r="A16" i="10"/>
  <c r="B16" i="10"/>
  <c r="C16" i="10"/>
  <c r="A17" i="10"/>
  <c r="B17" i="10"/>
  <c r="C17" i="10"/>
  <c r="S17" i="10" s="1"/>
  <c r="A18" i="10"/>
  <c r="B18" i="10"/>
  <c r="C18" i="10"/>
  <c r="R18" i="10" s="1"/>
  <c r="J24" i="9"/>
  <c r="J25" i="9"/>
  <c r="J20" i="9"/>
  <c r="J21" i="9"/>
  <c r="J22" i="9"/>
  <c r="J23" i="9"/>
  <c r="J17" i="9"/>
  <c r="J18" i="9"/>
  <c r="J19" i="9"/>
  <c r="J10" i="9"/>
  <c r="J11" i="9"/>
  <c r="J12" i="9"/>
  <c r="J13" i="9"/>
  <c r="J14" i="9"/>
  <c r="J15" i="9"/>
  <c r="J16" i="9"/>
  <c r="I23" i="9"/>
  <c r="I24" i="9"/>
  <c r="I25" i="9"/>
  <c r="I26" i="9"/>
  <c r="I27" i="9"/>
  <c r="I28" i="9"/>
  <c r="I29" i="9"/>
  <c r="I20" i="9"/>
  <c r="I21" i="9"/>
  <c r="I22" i="9"/>
  <c r="I17" i="9"/>
  <c r="I18" i="9"/>
  <c r="I19" i="9"/>
  <c r="I10" i="9"/>
  <c r="I11" i="9"/>
  <c r="I12" i="9"/>
  <c r="I13" i="9"/>
  <c r="I14" i="9"/>
  <c r="I15" i="9"/>
  <c r="I16" i="9"/>
  <c r="H24" i="9"/>
  <c r="H25" i="9"/>
  <c r="H26" i="9"/>
  <c r="H27" i="9"/>
  <c r="H28" i="9"/>
  <c r="H29" i="9"/>
  <c r="H20" i="9"/>
  <c r="H21" i="9"/>
  <c r="H22" i="9"/>
  <c r="H23" i="9"/>
  <c r="H17" i="9"/>
  <c r="H18" i="9"/>
  <c r="H19" i="9"/>
  <c r="H10" i="9"/>
  <c r="H11" i="9"/>
  <c r="H12" i="9"/>
  <c r="H13" i="9"/>
  <c r="H14" i="9"/>
  <c r="H15" i="9"/>
  <c r="H16" i="9"/>
  <c r="E30" i="9"/>
  <c r="E24" i="9"/>
  <c r="E25" i="9"/>
  <c r="E26" i="9"/>
  <c r="E27" i="9"/>
  <c r="E28" i="9"/>
  <c r="E29" i="9"/>
  <c r="E20" i="9"/>
  <c r="E21" i="9"/>
  <c r="E22" i="9"/>
  <c r="E23" i="9"/>
  <c r="E17" i="9"/>
  <c r="E18" i="9"/>
  <c r="E19" i="9"/>
  <c r="E10" i="9"/>
  <c r="E11" i="9"/>
  <c r="E12" i="9"/>
  <c r="E13" i="9"/>
  <c r="E14" i="9"/>
  <c r="E15" i="9"/>
  <c r="E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10" i="9"/>
  <c r="A11" i="9"/>
  <c r="A12" i="9"/>
  <c r="A13" i="9"/>
  <c r="A14" i="9"/>
  <c r="A15" i="9"/>
  <c r="A16" i="9"/>
  <c r="B10" i="9"/>
  <c r="B9" i="10" s="1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4" i="10" s="1"/>
  <c r="B26" i="9"/>
  <c r="B27" i="9"/>
  <c r="B28" i="9"/>
  <c r="B29" i="9"/>
  <c r="B28" i="10" s="1"/>
  <c r="I30" i="9" l="1"/>
  <c r="R17" i="10"/>
  <c r="R9" i="10"/>
  <c r="R25" i="10"/>
  <c r="S18" i="10"/>
  <c r="S21" i="10"/>
  <c r="S13" i="10"/>
  <c r="R16" i="10"/>
  <c r="S16" i="10"/>
  <c r="S14" i="10"/>
  <c r="R14" i="10"/>
  <c r="S12" i="10"/>
  <c r="R12" i="10"/>
  <c r="R10" i="10"/>
  <c r="S10" i="10"/>
  <c r="R26" i="10"/>
  <c r="S26" i="10"/>
  <c r="R22" i="10"/>
  <c r="S22" i="10"/>
  <c r="S20" i="10"/>
  <c r="R20" i="10"/>
  <c r="S27" i="10"/>
  <c r="R23" i="10"/>
  <c r="R24" i="10"/>
  <c r="S19" i="10"/>
  <c r="S15" i="10"/>
  <c r="S11" i="10"/>
  <c r="R28" i="10"/>
  <c r="A1" i="11"/>
  <c r="J29" i="9"/>
  <c r="J28" i="9"/>
  <c r="J27" i="9"/>
  <c r="J26" i="9"/>
  <c r="J9" i="9"/>
  <c r="I9" i="9"/>
  <c r="G30" i="9"/>
  <c r="F30" i="9"/>
  <c r="H9" i="9"/>
  <c r="D30" i="9"/>
  <c r="C30" i="9"/>
  <c r="E9" i="9"/>
  <c r="A1" i="10"/>
  <c r="A1" i="9"/>
  <c r="A1" i="8"/>
  <c r="A6" i="7"/>
  <c r="A1" i="4"/>
  <c r="A1" i="3"/>
  <c r="A1" i="5"/>
  <c r="H30" i="9" l="1"/>
  <c r="J30" i="9"/>
  <c r="C8" i="10"/>
  <c r="F29" i="10"/>
  <c r="G29" i="10"/>
  <c r="H29" i="10"/>
  <c r="I29" i="10"/>
  <c r="J29" i="10"/>
  <c r="K29" i="10"/>
  <c r="L29" i="10"/>
  <c r="M29" i="10"/>
  <c r="N29" i="10"/>
  <c r="E29" i="10"/>
  <c r="B9" i="9"/>
  <c r="B8" i="10" s="1"/>
  <c r="A9" i="9"/>
  <c r="A8" i="10" s="1"/>
  <c r="S8" i="10" l="1"/>
  <c r="R8" i="10"/>
  <c r="C29" i="10"/>
  <c r="S29" i="10" s="1"/>
  <c r="R29" i="10" l="1"/>
</calcChain>
</file>

<file path=xl/sharedStrings.xml><?xml version="1.0" encoding="utf-8"?>
<sst xmlns="http://schemas.openxmlformats.org/spreadsheetml/2006/main" count="259" uniqueCount="204">
  <si>
    <t xml:space="preserve">Relatório de Gestão – Exercício 2014 </t>
  </si>
  <si>
    <t>(PARTE 1: ANÁLISE GERAL DO DESEMPENHO DE RESULTADOS)</t>
  </si>
  <si>
    <t>1.2 PRINCIPAIS AÇÕES E RESULTADOS ALCANÇADOS EM 2014:</t>
  </si>
  <si>
    <t>Especificação</t>
  </si>
  <si>
    <t>Executado</t>
  </si>
  <si>
    <t xml:space="preserve"> I – TOTAL</t>
  </si>
  <si>
    <t>II – TOTAL</t>
  </si>
  <si>
    <t>VARIAÇÃO (I-II)</t>
  </si>
  <si>
    <t>Salários e Encargos</t>
  </si>
  <si>
    <t>Diárias</t>
  </si>
  <si>
    <t>Outras Despesas</t>
  </si>
  <si>
    <t>PESSOAL</t>
  </si>
  <si>
    <t>MATERIAL DE CONSUMO</t>
  </si>
  <si>
    <t>SERVIÇOS DE TERCEIROS</t>
  </si>
  <si>
    <t>ENCARGOS DIVERSOS</t>
  </si>
  <si>
    <t>Passagens</t>
  </si>
  <si>
    <t>Serviços Prestados</t>
  </si>
  <si>
    <t>Aluguéis e Encargos</t>
  </si>
  <si>
    <t>(PARTE 2: DETALHAMENTO DAS PRINCIPAIS AÇÕES, METAS E RESULTADOS)</t>
  </si>
  <si>
    <t xml:space="preserve">COMISSÃO/ UNIDADE ORGANIZACIONAL: </t>
  </si>
  <si>
    <t>2.2 PRINCIPAIS AÇÕES E RESULTADOS ALCANÇADOS EM 2014:</t>
  </si>
  <si>
    <t>DENOMINAÇÃO</t>
  </si>
  <si>
    <t>METAS PREVISTAS</t>
  </si>
  <si>
    <t>METAS REALIZADAS</t>
  </si>
  <si>
    <t>RESULTADOS</t>
  </si>
  <si>
    <t>JUSTIFICATIVAS</t>
  </si>
  <si>
    <t>Participação                      (%)</t>
  </si>
  <si>
    <t>Valor                        (R$)</t>
  </si>
  <si>
    <t>COORDENADOR/ RESPONSÁVEL:</t>
  </si>
  <si>
    <t>2.    DADOS DA COMISSÃO/ UNIDADE ORGANIZACIONAL</t>
  </si>
  <si>
    <t>ELABORADO POR:</t>
  </si>
  <si>
    <t>DATA DE ELABORAÇÃO:</t>
  </si>
  <si>
    <t>2.5   METAS FINANCEIRAS:</t>
  </si>
  <si>
    <t>TOTAL</t>
  </si>
  <si>
    <t>(Valores em R$)</t>
  </si>
  <si>
    <r>
      <t>2.6</t>
    </r>
    <r>
      <rPr>
        <sz val="11"/>
        <color theme="1"/>
        <rFont val="Calibri"/>
        <family val="2"/>
        <scheme val="minor"/>
      </rPr>
      <t xml:space="preserve"> QUADRO DE EXECUÇÃO POR ELEMENTO DE DESPESAS:</t>
    </r>
  </si>
  <si>
    <t>IMOBILIZADO</t>
  </si>
  <si>
    <t>1.6 QUADRO GERAL DE ACOMPANHAMENTO DAS RECEITAS:</t>
  </si>
  <si>
    <r>
      <t>1.7</t>
    </r>
    <r>
      <rPr>
        <sz val="11"/>
        <color theme="1"/>
        <rFont val="Calibri"/>
        <family val="2"/>
        <scheme val="minor"/>
      </rPr>
      <t>   QUADRO COMPARATIVO DE EXECUÇÃO DAS APLICAÇÕES:</t>
    </r>
  </si>
  <si>
    <r>
      <t>1.7.2</t>
    </r>
    <r>
      <rPr>
        <sz val="11"/>
        <color theme="1"/>
        <rFont val="Calibri"/>
        <family val="2"/>
        <scheme val="minor"/>
      </rPr>
      <t>  JUSTIFICATIVA (2): Caso tenha havido execução em patamares superiores aos aprovados no plano de ação, informar as medidas de ajustes procedidas ao orçamento aprovado (transposições).                                                                                                                                                                                                    OBS.: Esse procedimento não pode ter originado alteração no valor total aprovado para o exercício.</t>
    </r>
  </si>
  <si>
    <r>
      <t>1.7.1</t>
    </r>
    <r>
      <rPr>
        <sz val="11"/>
        <color theme="1"/>
        <rFont val="Calibri"/>
        <family val="2"/>
        <scheme val="minor"/>
      </rPr>
      <t>  JUSTIFICATIVA (1): Quando a variação for inferior a 20%</t>
    </r>
  </si>
  <si>
    <t>Programado</t>
  </si>
  <si>
    <t>* P = Projeto / A = Atividade</t>
  </si>
  <si>
    <t>P / A*</t>
  </si>
  <si>
    <t>P / A *</t>
  </si>
  <si>
    <t>PROGRAMAÇÃO APROVADA</t>
  </si>
  <si>
    <t>VALOR TOTAL                                       (R$)</t>
  </si>
  <si>
    <r>
      <t>2.5.1</t>
    </r>
    <r>
      <rPr>
        <sz val="11"/>
        <color theme="1"/>
        <rFont val="Calibri"/>
        <family val="2"/>
        <scheme val="minor"/>
      </rPr>
      <t>  JUSTIFICATIVA (1): Quando a variação for inferior a 20%</t>
    </r>
  </si>
  <si>
    <r>
      <t>2.5.2</t>
    </r>
    <r>
      <rPr>
        <sz val="11"/>
        <color theme="1"/>
        <rFont val="Calibri"/>
        <family val="2"/>
        <scheme val="minor"/>
      </rPr>
      <t>  JUSTIFICATIVA (2): Caso tenha havido execução em patamares superiores aos aprovados no plano de ação, informar as medidas de ajustes procedidas ao orçamento aprovado (transposições).                                                                                                                                                                                                                                                                                                                                          OBS.: Esse procedimento não pode ter originado alteração no valor total aprovado para o exercício.</t>
    </r>
  </si>
  <si>
    <r>
      <t>2.6.1</t>
    </r>
    <r>
      <rPr>
        <sz val="11"/>
        <color theme="1"/>
        <rFont val="Calibri"/>
        <family val="2"/>
        <scheme val="minor"/>
      </rPr>
      <t>  JUSTIFICATIVA (1): Quando a variação for inferior a 20%</t>
    </r>
  </si>
  <si>
    <t>PROGRAMAÇÃO EXECUTADA</t>
  </si>
  <si>
    <r>
      <t>2.6.2</t>
    </r>
    <r>
      <rPr>
        <sz val="11"/>
        <color theme="1"/>
        <rFont val="Calibri"/>
        <family val="2"/>
        <scheme val="minor"/>
      </rPr>
      <t>  JUSTIFICATIVA (2): Caso tenha havido execução em patamares superiores aos aprovados no plano de ação, informar as medidas de ajustes procedidas ao orçamento aprovado (transposições).                                                                                                                                                                                                                                                                                                                                                             OBS.: Esse procedimento não pode ter originado alteração no valor total aprovado para o exercício.</t>
    </r>
  </si>
  <si>
    <t>2.7 OUTRAS CONSIDERAÇÕES:</t>
  </si>
  <si>
    <t>TOTAL EXECUTADO</t>
  </si>
  <si>
    <t xml:space="preserve"> (%)</t>
  </si>
  <si>
    <t>Valor (R$)</t>
  </si>
  <si>
    <t xml:space="preserve">Variação                                  (Programado x Executado) </t>
  </si>
  <si>
    <t>1.1 METAS 2014:</t>
  </si>
  <si>
    <t>1.3 JUSTIFICATIVAS E MEDIDAS DE GESTÃO IMPLEMENTADAS PARA CORREÇÃO DE RUMOS 2014:</t>
  </si>
  <si>
    <t>1.4 EVENTOS IMPORTANTES 2014:</t>
  </si>
  <si>
    <t>1.5 CONSIDERAÇÕES FINAIS 2014:</t>
  </si>
  <si>
    <t>PROGRAMAÇÃO 2014</t>
  </si>
  <si>
    <t>2.1 METAS 2014:</t>
  </si>
  <si>
    <t>2.3 JUSTIFICATIVAS E MEDIDAS DE GESTÃO IMPLEMENTADAS PARA CORREÇÃO DE RUMOS 2014:</t>
  </si>
  <si>
    <r>
      <t>2.4</t>
    </r>
    <r>
      <rPr>
        <sz val="11"/>
        <color theme="1"/>
        <rFont val="Calibri"/>
        <family val="2"/>
        <scheme val="minor"/>
      </rPr>
      <t>  METAS/ RESULTADOS (PROJETOS/ ATIVIDADES) 2014:</t>
    </r>
  </si>
  <si>
    <t>VALOR (R$)</t>
  </si>
  <si>
    <t>RECUSROS DO FUNDO DE APOIO</t>
  </si>
  <si>
    <t>RECURSOS DO FUNDO DE APOIO</t>
  </si>
  <si>
    <t>PROGRAMADO</t>
  </si>
  <si>
    <t>REALIZADO</t>
  </si>
  <si>
    <t xml:space="preserve">VARIAÇÃO                                 (Programado x Executado) </t>
  </si>
  <si>
    <t>A UTILIZAR</t>
  </si>
  <si>
    <t>UTILIZADO</t>
  </si>
  <si>
    <t>CAU/AL</t>
  </si>
  <si>
    <t>RESPONSÁVEL PELA ELABORAÇÃO: NORLAN DOWELL / JOSÉ RODRIGO LOPES</t>
  </si>
  <si>
    <t>DATA DE ELABORAÇÃO: 25/03/2015</t>
  </si>
  <si>
    <t>1.    DADOS GERAIS DO CAU/AL</t>
  </si>
  <si>
    <t>1. COMPRA DA SEDE PROPRIA DO CAU/AL;
2. CONTRATAÇÃO DOS CONCURSADOS (01-ANALISTA DE FISCALIZAÇÃO E 01-ASSISTENTE DE REGISTRO E ATENDIMENTO);</t>
  </si>
  <si>
    <t>Projeto FisCAU</t>
  </si>
  <si>
    <t>Palestra, seminário ou evento sobre Ética.</t>
  </si>
  <si>
    <t>Palestra, seminário ou evento sobre Ensino e Formação</t>
  </si>
  <si>
    <t>Evento comemorativo do dia do Arquiteto</t>
  </si>
  <si>
    <t>Sou arquiteto. E agora ?</t>
  </si>
  <si>
    <t>CAU Universitário</t>
  </si>
  <si>
    <t>Plano de Mídia do CAU/AL</t>
  </si>
  <si>
    <t>Sede do CAU/AL</t>
  </si>
  <si>
    <t>Aporte ao Fundo de Apoio</t>
  </si>
  <si>
    <t>Ações de Suprimento às demandas de deslocamento de Pessol</t>
  </si>
  <si>
    <t>Manutenção das rotinas administrativas do CAU/AL</t>
  </si>
  <si>
    <t>Folha salárial dos funcionários do CAU/AL</t>
  </si>
  <si>
    <t>Ampliação da sede do CAU/AL</t>
  </si>
  <si>
    <t>Aporte ao Centro de Serviços Compartilhados - CSC</t>
  </si>
  <si>
    <t>Processo Eleitoral 2014</t>
  </si>
  <si>
    <t>P</t>
  </si>
  <si>
    <t>A</t>
  </si>
  <si>
    <t>Palestra, seminário ou evento sobre Exercícío Profissional.</t>
  </si>
  <si>
    <t>Inspetoria CAU/AL</t>
  </si>
  <si>
    <t>Cursos: Tira Dúvidas CAU</t>
  </si>
  <si>
    <t>GED - Gestão Estratégica de dados</t>
  </si>
  <si>
    <t>Fiscalização Sistemática</t>
  </si>
  <si>
    <t>Projeto Caravana CAU</t>
  </si>
  <si>
    <t>1. Aprimorar os meios de comunicação da organixação com o público-alvo e a sociedade geral.</t>
  </si>
  <si>
    <t>1. Dotar a profissão de arquitetura e urbanismo de mecanismo éticos profissionais;
2. Dotar o CAU de um sistema (IGEO) inovador e eficaz de fiscalização da profissão.</t>
  </si>
  <si>
    <t>1. Dotar a profissão de arquitetura e urbanismo de mecanismo éticos profissionais que regulem seus, deveres e obrigações com a sociedade em geral.</t>
  </si>
  <si>
    <t>1. Intensivar parcerias com organismos nacionais e internacionais como forma de adquirir e transmitir conhecimento relevantes para a aquitetura e urbanismo.</t>
  </si>
  <si>
    <t>1. Dotar a profissão de arquitetura e urbanismo de mecanismos éticos-profissionais, que regulem seus direitos, deveres e orbigações com a sociedade em geral.</t>
  </si>
  <si>
    <t>Dotar a profissão de arquitetura e urbanismo de mecanismo ético-profissional que regulem seus direitos, deveres e obrigações com a sociedade em geral.</t>
  </si>
  <si>
    <t>1. Dotar a profissão de arquitetura e urbanismo de mecanismos éticos-profissionais, que regulem seus direitos, deveres e orbigações com a sociedade em geral.
2. Atuar em estrita parceria com as entidades profissionais de Aquitetura e Urbanismo.</t>
  </si>
  <si>
    <t>Aprimorar os meios de comunicação da organixação com o público-alvo e a sociedade geral.</t>
  </si>
  <si>
    <t>Aquisição de aparelhos de ar-condicionado, móveis, equipamentos de informática, eletrodomésticos, equipamentos de áudio e vídeo, aparelhos de telefone, etc.</t>
  </si>
  <si>
    <t>1. Intensificar o relacionamentointerno entre o CAU/AL e o CAU/BR</t>
  </si>
  <si>
    <t>1. implementar uma gestão estratégica do CAU;
2. Intensificar o relacionamento interno do CAU/AL entre CAU/BR.</t>
  </si>
  <si>
    <t>1. Incorporar a profissão de arquitetura e urbanismo de mecanismos ético-profissionais que regulem seus direitos, deveres e obrigações com a sociedade em geral.</t>
  </si>
  <si>
    <t>1. Dotar o CAU de um sistema inovador e eficaz de fiscalização da proissão integrando as ferramentas tecnológicas existentes e disponíveis no CAU.</t>
  </si>
  <si>
    <t>1. Atender o que determina na Resolução nº 71 do CAU/BR</t>
  </si>
  <si>
    <t>Eleições dos Conselheiros Estaduais e Federais do CAU/AL</t>
  </si>
  <si>
    <t>Não iniciado</t>
  </si>
  <si>
    <t xml:space="preserve">Vinculação do CAU junto à mídia local. </t>
  </si>
  <si>
    <t>Transferência realizada para o CAU/BR.</t>
  </si>
  <si>
    <t>Mantivemos o Conselho em boas condições de funcionamento, as contas em dia e o atendimento de qualidade</t>
  </si>
  <si>
    <t>O CAU/AL vem garantindo uma boa prestação de serviço para os profissionais inscritos no Conselho.</t>
  </si>
  <si>
    <t>Alinhamos nossas estratégias financeiras à realidade do CAU e adequamos o orçamento às mudanças de valores no Fundo de Apoio.</t>
  </si>
  <si>
    <r>
      <rPr>
        <b/>
        <sz val="11"/>
        <color theme="1"/>
        <rFont val="Calibri"/>
        <family val="2"/>
        <scheme val="minor"/>
      </rPr>
      <t>ENCARGOS DIVERSOS:</t>
    </r>
    <r>
      <rPr>
        <sz val="11"/>
        <color theme="1"/>
        <rFont val="Calibri"/>
        <family val="2"/>
        <scheme val="minor"/>
      </rPr>
      <t xml:space="preserve"> As despesas com tarifas bancárias (banco do brasil) não aceitou negociação dos valores, sendo esse valo acima do esperado para o exercício 2014.
</t>
    </r>
    <r>
      <rPr>
        <b/>
        <sz val="11"/>
        <color theme="1"/>
        <rFont val="Calibri"/>
        <family val="2"/>
        <scheme val="minor"/>
      </rPr>
      <t xml:space="preserve">OUTRAS DESPESAS: </t>
    </r>
    <r>
      <rPr>
        <sz val="11"/>
        <color theme="1"/>
        <rFont val="Calibri"/>
        <family val="2"/>
        <scheme val="minor"/>
      </rPr>
      <t>Valor esta incluiso o pagamento do Centro de Serviços Compartilhados (CSC) e o aporte ao Fundo de Apoio.</t>
    </r>
  </si>
  <si>
    <t xml:space="preserve">1.AQUISIÇÃO DA SEDE PROPRIA; 
2.CONTRATAÇÃO DOS CONCURSADOS;
</t>
  </si>
  <si>
    <t>1. Intensificar ações visando a formalização das empresas de aquitetura e urbanismo.</t>
  </si>
  <si>
    <t>Evento realizado.</t>
  </si>
  <si>
    <t>Não obtivemos retorno e apoio favorável com a Prefeitura de Arapiraca, 2º maior município de Alagoas.</t>
  </si>
  <si>
    <t>45 profissionais capacitados. Objetico de aprimorar os meios de comunicação da organixação com o público-alvo e a sociedade geral.</t>
  </si>
  <si>
    <t>08 mini-cursos realizados.</t>
  </si>
  <si>
    <t>1. Dotar o CAU de um sistema inovador e eficaz de fiscalização da profissão integrando as ferramentas tecnológicas existentes e disponíveis no CAU.
2. Intensificar o relacionamento interno entre o CAU/AL e o CAU/AL;
3. Priorizar as ferramentas digitais como forma de racionalizar custos na operação do CAU.</t>
  </si>
  <si>
    <t xml:space="preserve">Por decisão do Conselho, foi solicitado pela utilização do IGEO. </t>
  </si>
  <si>
    <t>Contratação do Fiscal (concursado) para realizar as fiscalizações.
Fisacalização estratégica e inteligente em Maceió e Arapiraca;</t>
  </si>
  <si>
    <t xml:space="preserve">1. realização de 01 (um) workshop e visitas técnicas/fiscalização a cidade de Arapiraca.
2. Realização de visitas rotineiras em Maceió (plano / agenda de fiscalização).
</t>
  </si>
  <si>
    <t xml:space="preserve">1. 01 Seminário de planejamento urbano realizado;
2. Reunião com técnicos da prefeitura realizada;
3. Fiscalização efetiva nas regiões estratégicas;
</t>
  </si>
  <si>
    <t>Realização de 10 eventos nas cidades do interior com maior índice de emissão de RRT;</t>
  </si>
  <si>
    <t>Realização de 01 workshop em Arapiraca.</t>
  </si>
  <si>
    <t>Mundança do quadro funcional, decorrente as contratações dos funconário por concurso público.</t>
  </si>
  <si>
    <t>1. Campanha de sensibilização: "Cada Arquiteto é um Fiscal"; 
2. APP da Fiscalização;
3. Formatação de "comitês" (ver resolução que fala sobre o instrumento juridico) para potencializar o mapeamento x fiscalização do CAU.</t>
  </si>
  <si>
    <t>1. Dotar o AU de um sistema inovador e eficaz de fiscalização da profissão, integrando as ferramentas tecnilogicas existentes e disponíveis no CAU.
2. Ampliar a capacidade de fiscalização do CAU/AL no Estado de Alagoas;</t>
  </si>
  <si>
    <t xml:space="preserve">1. Realização de 02 evento no IES, com a participação de quase 160 estudantes.
2. Vinculação do CAU junto à mídia local. 
</t>
  </si>
  <si>
    <t>Por decisão do Conselho, foi solicitado pela utilização do app que o CAU/BR está desenvolvendo para fornecimento as CAU/Ufs</t>
  </si>
  <si>
    <t>Realizado</t>
  </si>
  <si>
    <t>1. Curso de 06h sobre a tabela de honorários, com a participação de 70 profissionais;
2. Realização do concurso de VIII amostra Alagoana de Arquitetura;
3. Realização do II prêmio gentileza urbana;
4. Palestra da Arquiteta Neide Senzi, sobre aplicação da iluminação nas edificações;
5. Homenagem ao Arquiteto Ovídio Pascual</t>
  </si>
  <si>
    <t>Realizado.</t>
  </si>
  <si>
    <t>1. Incorporar ao CAU procedimentos modernos e inovadores, em patamares de excelência internacionais.</t>
  </si>
  <si>
    <t>Compra da SEDE realizada.</t>
  </si>
  <si>
    <t>sede própria.</t>
  </si>
  <si>
    <t>As aquisições foram adiadas para 2015, com a finalização da compra da sede;</t>
  </si>
  <si>
    <t>Participação em eventos e treinamentos do CAU/BR.</t>
  </si>
  <si>
    <t>Evento realizado</t>
  </si>
  <si>
    <t>Aporte financeiro realizado.</t>
  </si>
  <si>
    <t>Posse dos Conselheiros Estaduais e Federal</t>
  </si>
  <si>
    <t>Processo de eleiçã realizado.</t>
  </si>
  <si>
    <t xml:space="preserve">Devido às mudanças no quadro de funcionários (convocação dos aprovados no concurso público) e a necessidade treinamento para posse dos mesmos, não foi possível cumprir com a agenda de todos os eventos planejados. O fato foi agravado pela não inscrição de chapa no processo de eleição extraordinária para conselheiros titulares e suplentes, mantendo a vacância, onde por diversas vezes, não havia quórum nas reuniões para a tomada de decisão.  Por decisão do Conselho, a gestão focou para a realização dos eventos de maior relevância. </t>
  </si>
  <si>
    <t>80 profissionais e empresas capacitadas atravsés da Palestra sobre a TABELAS DE HONORÁRIOS DE SERVIÇOS DE ARQUITETURA E URBANISMO.</t>
  </si>
  <si>
    <t xml:space="preserve"> </t>
  </si>
  <si>
    <t xml:space="preserve">1. Realização 02 palestras do projeto "CAUniversitário": 01 no Centro de Estudos Superiores de Maceió - CESMAC e 01 na Universidade Federal de Alagoas - UFAL;
2. Palestra sobre: TABELAS DE HONORÁRIOS DE SERVIÇOS DE ARQUITETURA E URBANISMO;
2.1 Curso de 06h sobre a tabela de honorários, com a participação de 70 profissionais;
2.2 Realização do concurso de VIII amostra Alagoana de Arquitetura;
2.3 Realização do II prêmio gentileza urbana;
2.4 Palestra da Arquiteta Neide Senzi, sobre aplicação da iluminação nas edificações;
2.5 Homenagem ao Arquiteto Ovídio Pascual
3. 08 Cursos "tira dúvidas CAU";
4. Evento comemorativo do dia do Arquiteto;
5. Realização de 01 "Caravana CAU"
</t>
  </si>
  <si>
    <t xml:space="preserve">Variação                                                      </t>
  </si>
  <si>
    <t xml:space="preserve">Part. % (B)                          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</si>
  <si>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</si>
  <si>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</si>
  <si>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</si>
  <si>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</si>
  <si>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</si>
  <si>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</si>
  <si>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1.1.1.3 Taxas e Multas</t>
  </si>
  <si>
    <t>1.1.1.4 Anuidade 2013</t>
  </si>
  <si>
    <t>1.1.2 RRT</t>
  </si>
  <si>
    <t>1.2 Aplicações Financeiras</t>
  </si>
  <si>
    <t>1.3 Outras Receitas</t>
  </si>
  <si>
    <t>1.4 Fundo de Apoio</t>
  </si>
  <si>
    <t>Soma</t>
  </si>
  <si>
    <t>2 Receitas de Capital</t>
  </si>
  <si>
    <t>2.1 Saldos de Exercícios Anteriores (Superávit Financeiro)</t>
  </si>
  <si>
    <t>II. USOS</t>
  </si>
  <si>
    <t>II.1 Programação Operacional</t>
  </si>
  <si>
    <t>Projetos</t>
  </si>
  <si>
    <t>Atividades</t>
  </si>
  <si>
    <t>II.2 Aportes ao Fundo de Apoio</t>
  </si>
  <si>
    <t>II.3 Aporte ao CSC</t>
  </si>
  <si>
    <t>2ª Reprogramação 2014 (A)</t>
  </si>
  <si>
    <t>Valores                               
(B-A)</t>
  </si>
  <si>
    <t>%        
(B/A)</t>
  </si>
  <si>
    <t>Pessoal</t>
  </si>
  <si>
    <t>salários e encargos</t>
  </si>
  <si>
    <t>diárias - funcionários</t>
  </si>
  <si>
    <t>Material de consumo</t>
  </si>
  <si>
    <t>Serviços de Terceiro - PJ e PF</t>
  </si>
  <si>
    <t>diárias - conselheiros/ convidados</t>
  </si>
  <si>
    <t>passagens</t>
  </si>
  <si>
    <t>serviços prestados</t>
  </si>
  <si>
    <t>aluguéis e encargos</t>
  </si>
  <si>
    <t>outras despesas</t>
  </si>
  <si>
    <t>Encargos diversos</t>
  </si>
  <si>
    <t>Soma - Despesas de Custeio</t>
  </si>
  <si>
    <t>Imobilizado</t>
  </si>
  <si>
    <t>Total da Programação - Operacional</t>
  </si>
  <si>
    <t>Aporte ao CSC</t>
  </si>
  <si>
    <t>Total do Plano de Ação</t>
  </si>
  <si>
    <t>Aporte ao Centro de Serviços Compartilhados</t>
  </si>
  <si>
    <t>O calendário para realização dos eventos depende da conciliação com o calendário das IES. 
O CAU Universitário realizado na cidade de Arapiraca/AL teve a participação dos Conselheiros e equipe técnica do CAU/AL, gerando um custo maior ao evento.</t>
  </si>
  <si>
    <t>Valor executado (B)</t>
  </si>
  <si>
    <t>Realização de 02 eventos nas IES, com a participação de quase 160 estudantes.</t>
  </si>
  <si>
    <r>
      <t xml:space="preserve">* Transposições orçamentárias: 
</t>
    </r>
    <r>
      <rPr>
        <b/>
        <sz val="11"/>
        <color theme="1"/>
        <rFont val="Calibri"/>
        <family val="2"/>
        <scheme val="minor"/>
      </rPr>
      <t>CENTRO DE CUSTO - EVENTO COMEMORATIVO DO DIA DO ARQUITETO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Origem do recurso de transposição: Centro de custos - Sou Arquiteto. E agora ?</t>
    </r>
    <r>
      <rPr>
        <sz val="11"/>
        <color theme="1"/>
        <rFont val="Calibri"/>
        <family val="2"/>
        <scheme val="minor"/>
      </rPr>
      <t xml:space="preserve">
6.2.2.1.1.01.04.04.010 - Locação de bens imóveis - valor R$ 1.000,00 (hum mil reais) e 6.2.2.1.1.01.04.01.004 - Outras consultorias - Valor R$ 1.000,00 (hum mil reais) 
</t>
    </r>
    <r>
      <rPr>
        <b/>
        <u/>
        <sz val="11"/>
        <color theme="1"/>
        <rFont val="Calibri"/>
        <family val="2"/>
        <scheme val="minor"/>
      </rPr>
      <t xml:space="preserve">Justificativa: </t>
    </r>
    <r>
      <rPr>
        <sz val="11"/>
        <color theme="1"/>
        <rFont val="Calibri"/>
        <family val="2"/>
        <scheme val="minor"/>
      </rPr>
      <t xml:space="preserve">Suprir o evento realizado por convênio com o IAB/AL; 
</t>
    </r>
    <r>
      <rPr>
        <b/>
        <sz val="11"/>
        <color theme="1"/>
        <rFont val="Calibri"/>
        <family val="2"/>
        <scheme val="minor"/>
      </rPr>
      <t xml:space="preserve">CENTRO DE CUSTO - CAU UNIVERSITÁRIO
</t>
    </r>
    <r>
      <rPr>
        <b/>
        <u/>
        <sz val="11"/>
        <color theme="1"/>
        <rFont val="Calibri"/>
        <family val="2"/>
        <scheme val="minor"/>
      </rPr>
      <t>Origem do recurso de transposição: Centro de custos - Projeto Caravana CAU</t>
    </r>
    <r>
      <rPr>
        <sz val="11"/>
        <color theme="1"/>
        <rFont val="Calibri"/>
        <family val="2"/>
        <scheme val="minor"/>
      </rPr>
      <t xml:space="preserve">
6.2.2.1.1.01.01.02.001 - Funcionários - Valor R$ 1.575,00 (hum mil quinhentos e setenta e cinco reais) 
</t>
    </r>
    <r>
      <rPr>
        <b/>
        <u/>
        <sz val="11"/>
        <color theme="1"/>
        <rFont val="Calibri"/>
        <family val="2"/>
        <scheme val="minor"/>
      </rPr>
      <t xml:space="preserve">Justificativa: </t>
    </r>
    <r>
      <rPr>
        <sz val="11"/>
        <color theme="1"/>
        <rFont val="Calibri"/>
        <family val="2"/>
        <scheme val="minor"/>
      </rPr>
      <t xml:space="preserve">Demanda da equipe técnica maior que o previsto; 
</t>
    </r>
    <r>
      <rPr>
        <b/>
        <sz val="11"/>
        <color theme="1"/>
        <rFont val="Calibri"/>
        <family val="2"/>
        <scheme val="minor"/>
      </rPr>
      <t xml:space="preserve">CENTRO DE CUSTO – AÇÕES DE SUPRIMENTO AS DEMANDAS DE DESLOCAMENTO DE PESSOAL
</t>
    </r>
    <r>
      <rPr>
        <b/>
        <u/>
        <sz val="11"/>
        <rFont val="Calibri"/>
        <family val="2"/>
        <scheme val="minor"/>
      </rPr>
      <t>Origem do recurso de transposição: Centro de custos – Processo Eleitoral 2014</t>
    </r>
    <r>
      <rPr>
        <sz val="11"/>
        <rFont val="Calibri"/>
        <family val="2"/>
        <scheme val="minor"/>
      </rPr>
      <t xml:space="preserve">
6.2.2.1.1.01.03.02.001 – Conselheiros/Convidados – R$ 8.000,00 (oito mil reais);
6.2.2.1.1.01.01.02.001 – Funcionários – R$ 833,00 (oitocentos e trinta e três reais)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Origem do recurso de transposição: Centro de custos – Manutenção das rotinas administrativas do CAU/AL</t>
    </r>
    <r>
      <rPr>
        <sz val="11"/>
        <color theme="1"/>
        <rFont val="Calibri"/>
        <family val="2"/>
        <scheme val="minor"/>
      </rPr>
      <t xml:space="preserve">
6.2.2.1.1.01.04.01.002 – Consultoria jurídica – R$ 2.000,00 (dois mil reais)
</t>
    </r>
    <r>
      <rPr>
        <b/>
        <u/>
        <sz val="11"/>
        <color theme="1"/>
        <rFont val="Calibri"/>
        <family val="2"/>
        <scheme val="minor"/>
      </rPr>
      <t>Origem do recurso de transposição: Centro de custos – Inspetoria CAU/AL</t>
    </r>
    <r>
      <rPr>
        <sz val="11"/>
        <color theme="1"/>
        <rFont val="Calibri"/>
        <family val="2"/>
        <scheme val="minor"/>
      </rPr>
      <t xml:space="preserve">
6.2.2.1.1.01.01.02.001 – Funcionários – R$ 1.400,00 (hum mil e quatrocentos reais)
</t>
    </r>
    <r>
      <rPr>
        <b/>
        <u/>
        <sz val="11"/>
        <color theme="1"/>
        <rFont val="Calibri"/>
        <family val="2"/>
        <scheme val="minor"/>
      </rPr>
      <t xml:space="preserve">Justificativa: </t>
    </r>
    <r>
      <rPr>
        <sz val="11"/>
        <color theme="1"/>
        <rFont val="Calibri"/>
        <family val="2"/>
        <scheme val="minor"/>
      </rPr>
      <t xml:space="preserve">Demanda dos conselheiros maiores que o previsto;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</si>
</sst>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_-;_-@_-"/>
    <numFmt numFmtId="165" formatCode="_-* #,##0.0_-;\-* #,##0.0_-;_-* &quot;-&quot;_-;_-@_-"/>
    <numFmt numFmtId="166" formatCode="_-&quot;R$&quot;\ * #,##0_-;\-&quot;R$&quot;\ * #,##0_-;_-&quot;R$&quot;\ * &quot;-&quot;??_-;_-@_-"/>
    <numFmt numFmtId="167" formatCode="0.0"/>
    <numFmt numFmtId="168" formatCode="_-* #,##0.00_-;\-* #,##0.00_-;_-* &quot;-&quot;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/>
      <right/>
      <top style="thick">
        <color rgb="FFA6A6A6"/>
      </top>
      <bottom/>
      <diagonal/>
    </border>
    <border>
      <left/>
      <right/>
      <top/>
      <bottom style="thick">
        <color rgb="FFA6A6A6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thick">
        <color rgb="FFA6A6A6"/>
      </top>
      <bottom style="medium">
        <color rgb="FFA6A6A6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A6A6A6"/>
      </top>
      <bottom style="thick">
        <color rgb="FFA6A6A6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rgb="FF808080"/>
      </bottom>
      <diagonal/>
    </border>
    <border>
      <left/>
      <right style="medium">
        <color rgb="FF808080"/>
      </right>
      <top style="medium">
        <color theme="1" tint="0.499984740745262"/>
      </top>
      <bottom style="medium">
        <color rgb="FF808080"/>
      </bottom>
      <diagonal/>
    </border>
    <border>
      <left style="medium">
        <color rgb="FF808080"/>
      </left>
      <right/>
      <top style="medium">
        <color theme="1" tint="0.499984740745262"/>
      </top>
      <bottom style="medium">
        <color rgb="FF808080"/>
      </bottom>
      <diagonal/>
    </border>
    <border>
      <left/>
      <right/>
      <top style="medium">
        <color theme="1" tint="0.499984740745262"/>
      </top>
      <bottom style="medium">
        <color rgb="FF808080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rgb="FF808080"/>
      </left>
      <right style="medium">
        <color auto="1"/>
      </right>
      <top style="medium">
        <color rgb="FF808080"/>
      </top>
      <bottom style="medium">
        <color rgb="FF808080"/>
      </bottom>
      <diagonal/>
    </border>
    <border>
      <left/>
      <right style="medium">
        <color auto="1"/>
      </right>
      <top style="medium">
        <color rgb="FF808080"/>
      </top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0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1" fontId="6" fillId="6" borderId="6" xfId="0" applyNumberFormat="1" applyFont="1" applyFill="1" applyBorder="1" applyAlignment="1">
      <alignment horizontal="right" vertical="center" wrapText="1"/>
    </xf>
    <xf numFmtId="41" fontId="7" fillId="7" borderId="6" xfId="0" applyNumberFormat="1" applyFont="1" applyFill="1" applyBorder="1" applyAlignment="1">
      <alignment horizontal="right" vertical="center" wrapText="1"/>
    </xf>
    <xf numFmtId="41" fontId="7" fillId="5" borderId="15" xfId="0" applyNumberFormat="1" applyFont="1" applyFill="1" applyBorder="1" applyAlignment="1">
      <alignment horizontal="right" vertical="center" wrapText="1"/>
    </xf>
    <xf numFmtId="41" fontId="6" fillId="6" borderId="15" xfId="0" applyNumberFormat="1" applyFont="1" applyFill="1" applyBorder="1" applyAlignment="1">
      <alignment horizontal="right" vertical="center" wrapText="1"/>
    </xf>
    <xf numFmtId="41" fontId="7" fillId="7" borderId="15" xfId="0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vertical="center" wrapText="1"/>
    </xf>
    <xf numFmtId="41" fontId="7" fillId="7" borderId="4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7" borderId="6" xfId="0" applyNumberFormat="1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0" xfId="0" applyFont="1" applyFill="1" applyBorder="1"/>
    <xf numFmtId="41" fontId="0" fillId="0" borderId="6" xfId="0" applyNumberFormat="1" applyFont="1" applyBorder="1" applyAlignment="1">
      <alignment horizontal="center" vertical="center" wrapText="1"/>
    </xf>
    <xf numFmtId="41" fontId="0" fillId="3" borderId="4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right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right" vertical="center" wrapText="1"/>
    </xf>
    <xf numFmtId="41" fontId="7" fillId="6" borderId="6" xfId="0" applyNumberFormat="1" applyFont="1" applyFill="1" applyBorder="1" applyAlignment="1">
      <alignment horizontal="right" vertical="center" wrapText="1"/>
    </xf>
    <xf numFmtId="41" fontId="7" fillId="8" borderId="6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41" fontId="7" fillId="6" borderId="15" xfId="0" applyNumberFormat="1" applyFont="1" applyFill="1" applyBorder="1" applyAlignment="1">
      <alignment horizontal="right" vertical="center" wrapText="1"/>
    </xf>
    <xf numFmtId="41" fontId="7" fillId="8" borderId="15" xfId="0" applyNumberFormat="1" applyFont="1" applyFill="1" applyBorder="1" applyAlignment="1">
      <alignment horizontal="right" vertical="center" wrapText="1"/>
    </xf>
    <xf numFmtId="164" fontId="7" fillId="8" borderId="15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22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7" fillId="7" borderId="1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41" fontId="7" fillId="12" borderId="7" xfId="0" applyNumberFormat="1" applyFont="1" applyFill="1" applyBorder="1" applyAlignment="1">
      <alignment horizontal="center" vertical="center" wrapText="1"/>
    </xf>
    <xf numFmtId="164" fontId="7" fillId="12" borderId="15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left" vertical="top" wrapText="1"/>
    </xf>
    <xf numFmtId="0" fontId="14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horizontal="left" vertical="center" wrapText="1"/>
    </xf>
    <xf numFmtId="4" fontId="3" fillId="2" borderId="2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41" fontId="6" fillId="2" borderId="1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41" fontId="6" fillId="2" borderId="6" xfId="0" applyNumberFormat="1" applyFont="1" applyFill="1" applyBorder="1" applyAlignment="1">
      <alignment horizontal="right" vertical="center" wrapText="1"/>
    </xf>
    <xf numFmtId="41" fontId="7" fillId="2" borderId="6" xfId="0" applyNumberFormat="1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justify" vertical="center" wrapText="1"/>
    </xf>
    <xf numFmtId="166" fontId="0" fillId="2" borderId="0" xfId="1" applyNumberFormat="1" applyFont="1" applyFill="1"/>
    <xf numFmtId="41" fontId="13" fillId="11" borderId="27" xfId="0" applyNumberFormat="1" applyFont="1" applyFill="1" applyBorder="1" applyAlignment="1">
      <alignment horizontal="center" vertical="center" wrapText="1"/>
    </xf>
    <xf numFmtId="167" fontId="13" fillId="11" borderId="27" xfId="0" applyNumberFormat="1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vertical="center" wrapText="1"/>
    </xf>
    <xf numFmtId="41" fontId="13" fillId="13" borderId="27" xfId="0" applyNumberFormat="1" applyFont="1" applyFill="1" applyBorder="1" applyAlignment="1">
      <alignment vertical="center" wrapText="1"/>
    </xf>
    <xf numFmtId="167" fontId="13" fillId="13" borderId="27" xfId="0" applyNumberFormat="1" applyFont="1" applyFill="1" applyBorder="1" applyAlignment="1">
      <alignment vertical="center" wrapText="1"/>
    </xf>
    <xf numFmtId="0" fontId="13" fillId="12" borderId="27" xfId="0" applyFont="1" applyFill="1" applyBorder="1" applyAlignment="1">
      <alignment vertical="center" wrapText="1"/>
    </xf>
    <xf numFmtId="41" fontId="13" fillId="12" borderId="27" xfId="0" applyNumberFormat="1" applyFont="1" applyFill="1" applyBorder="1" applyAlignment="1">
      <alignment vertical="center" wrapText="1"/>
    </xf>
    <xf numFmtId="167" fontId="13" fillId="12" borderId="27" xfId="0" applyNumberFormat="1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41" fontId="13" fillId="2" borderId="27" xfId="0" applyNumberFormat="1" applyFont="1" applyFill="1" applyBorder="1" applyAlignment="1">
      <alignment vertical="center" wrapText="1"/>
    </xf>
    <xf numFmtId="167" fontId="13" fillId="2" borderId="27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41" fontId="11" fillId="2" borderId="27" xfId="0" applyNumberFormat="1" applyFont="1" applyFill="1" applyBorder="1" applyAlignment="1">
      <alignment vertical="center" wrapText="1"/>
    </xf>
    <xf numFmtId="167" fontId="11" fillId="2" borderId="27" xfId="0" applyNumberFormat="1" applyFont="1" applyFill="1" applyBorder="1" applyAlignment="1">
      <alignment vertical="center" wrapText="1"/>
    </xf>
    <xf numFmtId="41" fontId="11" fillId="2" borderId="27" xfId="0" applyNumberFormat="1" applyFont="1" applyFill="1" applyBorder="1" applyAlignment="1">
      <alignment vertical="center"/>
    </xf>
    <xf numFmtId="41" fontId="13" fillId="2" borderId="27" xfId="0" applyNumberFormat="1" applyFont="1" applyFill="1" applyBorder="1" applyAlignment="1">
      <alignment vertical="center"/>
    </xf>
    <xf numFmtId="41" fontId="13" fillId="11" borderId="27" xfId="0" applyNumberFormat="1" applyFont="1" applyFill="1" applyBorder="1" applyAlignment="1">
      <alignment vertical="center" wrapText="1"/>
    </xf>
    <xf numFmtId="167" fontId="13" fillId="11" borderId="27" xfId="0" applyNumberFormat="1" applyFont="1" applyFill="1" applyBorder="1" applyAlignment="1">
      <alignment vertical="center" wrapText="1"/>
    </xf>
    <xf numFmtId="167" fontId="18" fillId="11" borderId="27" xfId="0" applyNumberFormat="1" applyFont="1" applyFill="1" applyBorder="1" applyAlignment="1">
      <alignment vertical="center" wrapText="1"/>
    </xf>
    <xf numFmtId="41" fontId="19" fillId="2" borderId="27" xfId="0" applyNumberFormat="1" applyFont="1" applyFill="1" applyBorder="1" applyAlignment="1">
      <alignment vertical="center" wrapText="1"/>
    </xf>
    <xf numFmtId="167" fontId="19" fillId="2" borderId="27" xfId="0" applyNumberFormat="1" applyFont="1" applyFill="1" applyBorder="1" applyAlignment="1">
      <alignment vertical="center" wrapText="1"/>
    </xf>
    <xf numFmtId="41" fontId="7" fillId="11" borderId="6" xfId="0" applyNumberFormat="1" applyFont="1" applyFill="1" applyBorder="1" applyAlignment="1">
      <alignment horizontal="right" vertical="center" wrapText="1"/>
    </xf>
    <xf numFmtId="0" fontId="7" fillId="9" borderId="15" xfId="0" applyFont="1" applyFill="1" applyBorder="1" applyAlignment="1">
      <alignment vertical="center" wrapText="1"/>
    </xf>
    <xf numFmtId="41" fontId="7" fillId="9" borderId="6" xfId="0" applyNumberFormat="1" applyFont="1" applyFill="1" applyBorder="1" applyAlignment="1">
      <alignment horizontal="right" vertical="center" wrapText="1"/>
    </xf>
    <xf numFmtId="164" fontId="7" fillId="9" borderId="6" xfId="0" applyNumberFormat="1" applyFont="1" applyFill="1" applyBorder="1" applyAlignment="1">
      <alignment horizontal="right" vertical="center" wrapText="1"/>
    </xf>
    <xf numFmtId="41" fontId="7" fillId="9" borderId="15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41" fontId="20" fillId="5" borderId="6" xfId="0" applyNumberFormat="1" applyFont="1" applyFill="1" applyBorder="1" applyAlignment="1">
      <alignment horizontal="right" vertical="center" wrapText="1"/>
    </xf>
    <xf numFmtId="41" fontId="21" fillId="6" borderId="6" xfId="0" applyNumberFormat="1" applyFont="1" applyFill="1" applyBorder="1" applyAlignment="1">
      <alignment horizontal="right" vertical="center" wrapText="1"/>
    </xf>
    <xf numFmtId="41" fontId="21" fillId="2" borderId="6" xfId="0" applyNumberFormat="1" applyFont="1" applyFill="1" applyBorder="1" applyAlignment="1">
      <alignment horizontal="right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vertical="center" wrapText="1"/>
    </xf>
    <xf numFmtId="41" fontId="21" fillId="6" borderId="15" xfId="0" applyNumberFormat="1" applyFont="1" applyFill="1" applyBorder="1" applyAlignment="1">
      <alignment horizontal="right" vertical="center" wrapText="1"/>
    </xf>
    <xf numFmtId="0" fontId="21" fillId="6" borderId="0" xfId="0" applyFont="1" applyFill="1" applyAlignment="1">
      <alignment horizontal="right" vertical="center" wrapText="1"/>
    </xf>
    <xf numFmtId="41" fontId="20" fillId="6" borderId="6" xfId="0" applyNumberFormat="1" applyFont="1" applyFill="1" applyBorder="1" applyAlignment="1">
      <alignment horizontal="right" vertical="center" wrapText="1"/>
    </xf>
    <xf numFmtId="0" fontId="21" fillId="2" borderId="0" xfId="0" applyFont="1" applyFill="1"/>
    <xf numFmtId="41" fontId="6" fillId="11" borderId="6" xfId="0" applyNumberFormat="1" applyFont="1" applyFill="1" applyBorder="1" applyAlignment="1">
      <alignment horizontal="right" vertical="center" wrapText="1"/>
    </xf>
    <xf numFmtId="41" fontId="21" fillId="11" borderId="6" xfId="0" applyNumberFormat="1" applyFont="1" applyFill="1" applyBorder="1" applyAlignment="1">
      <alignment horizontal="right" vertical="center" wrapText="1"/>
    </xf>
    <xf numFmtId="44" fontId="0" fillId="2" borderId="0" xfId="1" applyFont="1" applyFill="1"/>
    <xf numFmtId="168" fontId="0" fillId="0" borderId="6" xfId="0" applyNumberFormat="1" applyFont="1" applyBorder="1" applyAlignment="1">
      <alignment horizontal="center" vertical="center" wrapText="1"/>
    </xf>
    <xf numFmtId="168" fontId="0" fillId="3" borderId="4" xfId="0" applyNumberFormat="1" applyFont="1" applyFill="1" applyBorder="1" applyAlignment="1">
      <alignment horizontal="center" vertical="center" wrapText="1"/>
    </xf>
    <xf numFmtId="168" fontId="0" fillId="14" borderId="6" xfId="0" applyNumberFormat="1" applyFont="1" applyFill="1" applyBorder="1" applyAlignment="1">
      <alignment horizontal="center" vertical="center" wrapText="1"/>
    </xf>
    <xf numFmtId="168" fontId="0" fillId="2" borderId="6" xfId="0" applyNumberFormat="1" applyFont="1" applyFill="1" applyBorder="1" applyAlignment="1">
      <alignment horizontal="center" vertical="center" wrapText="1"/>
    </xf>
    <xf numFmtId="41" fontId="24" fillId="2" borderId="10" xfId="0" applyNumberFormat="1" applyFont="1" applyFill="1" applyBorder="1" applyAlignment="1">
      <alignment horizontal="right" vertical="center" wrapText="1"/>
    </xf>
    <xf numFmtId="41" fontId="7" fillId="2" borderId="23" xfId="0" applyNumberFormat="1" applyFont="1" applyFill="1" applyBorder="1" applyAlignment="1">
      <alignment horizontal="right" vertical="center" wrapText="1"/>
    </xf>
    <xf numFmtId="43" fontId="0" fillId="2" borderId="0" xfId="1" applyNumberFormat="1" applyFont="1" applyFill="1"/>
    <xf numFmtId="43" fontId="0" fillId="2" borderId="0" xfId="0" applyNumberFormat="1" applyFont="1" applyFill="1"/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41" fontId="13" fillId="11" borderId="27" xfId="0" applyNumberFormat="1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167" fontId="18" fillId="11" borderId="2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335615</xdr:colOff>
      <xdr:row>33</xdr:row>
      <xdr:rowOff>76200</xdr:rowOff>
    </xdr:to>
    <xdr:grpSp>
      <xdr:nvGrpSpPr>
        <xdr:cNvPr id="1025" name="Grupo 3"/>
        <xdr:cNvGrpSpPr>
          <a:grpSpLocks/>
        </xdr:cNvGrpSpPr>
      </xdr:nvGrpSpPr>
      <xdr:grpSpPr bwMode="auto">
        <a:xfrm>
          <a:off x="0" y="0"/>
          <a:ext cx="11130615" cy="6375400"/>
          <a:chOff x="0" y="1440"/>
          <a:chExt cx="12622" cy="12959"/>
        </a:xfrm>
      </xdr:grpSpPr>
      <xdr:grpSp>
        <xdr:nvGrpSpPr>
          <xdr:cNvPr id="1029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1036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039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035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4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3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1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28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1027" name="Rectangle 16"/>
          <xdr:cNvSpPr>
            <a:spLocks noChangeArrowheads="1"/>
          </xdr:cNvSpPr>
        </xdr:nvSpPr>
        <xdr:spPr bwMode="auto">
          <a:xfrm>
            <a:off x="10592" y="11374"/>
            <a:ext cx="2030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2014</a:t>
            </a:r>
          </a:p>
        </xdr:txBody>
      </xdr:sp>
      <xdr:sp macro="" textlink="">
        <xdr:nvSpPr>
          <xdr:cNvPr id="1026" name="Rectangle 17"/>
          <xdr:cNvSpPr>
            <a:spLocks noChangeArrowheads="1"/>
          </xdr:cNvSpPr>
        </xdr:nvSpPr>
        <xdr:spPr bwMode="auto">
          <a:xfrm>
            <a:off x="1800" y="2294"/>
            <a:ext cx="8638" cy="72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RELATÓRIO DE GESTÃO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CAU/AL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2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1: ANÁLISE GERAL DO DESEMPENHO DE RESULTADOS)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364608</xdr:colOff>
      <xdr:row>33</xdr:row>
      <xdr:rowOff>76200</xdr:rowOff>
    </xdr:to>
    <xdr:grpSp>
      <xdr:nvGrpSpPr>
        <xdr:cNvPr id="52" name="Grupo 3"/>
        <xdr:cNvGrpSpPr>
          <a:grpSpLocks/>
        </xdr:cNvGrpSpPr>
      </xdr:nvGrpSpPr>
      <xdr:grpSpPr bwMode="auto">
        <a:xfrm>
          <a:off x="0" y="0"/>
          <a:ext cx="11118333" cy="6372225"/>
          <a:chOff x="0" y="1440"/>
          <a:chExt cx="12655" cy="12959"/>
        </a:xfrm>
      </xdr:grpSpPr>
      <xdr:grpSp>
        <xdr:nvGrpSpPr>
          <xdr:cNvPr id="5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5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6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5" name="Rectangle 16"/>
          <xdr:cNvSpPr>
            <a:spLocks noChangeArrowheads="1"/>
          </xdr:cNvSpPr>
        </xdr:nvSpPr>
        <xdr:spPr bwMode="auto">
          <a:xfrm>
            <a:off x="10625" y="11432"/>
            <a:ext cx="2030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2014</a:t>
            </a:r>
          </a:p>
        </xdr:txBody>
      </xdr:sp>
      <xdr:sp macro="" textlink="">
        <xdr:nvSpPr>
          <xdr:cNvPr id="56" name="Rectangle 17"/>
          <xdr:cNvSpPr>
            <a:spLocks noChangeArrowheads="1"/>
          </xdr:cNvSpPr>
        </xdr:nvSpPr>
        <xdr:spPr bwMode="auto">
          <a:xfrm>
            <a:off x="1800" y="2294"/>
            <a:ext cx="8638" cy="72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RELATÓRIO DE GESTÃO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2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CAU/AL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22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ctr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4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Microsoft/Windows/Temporary%20Internet%20Files/Content.Outlook/7D3NZMAC/Modelo%20de%20Relat&#243;rio%20de%20Gest&#227;o%202014%20-%20CAU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Geral (Parte 1)"/>
      <sheetName val="Dados Gerais"/>
      <sheetName val="Consideração Final "/>
      <sheetName val="Receitas"/>
      <sheetName val="Aplicações "/>
      <sheetName val="Capa Projeto-Atividade(Parte 2)"/>
      <sheetName val="Dados da Comissão-Unidade Org."/>
      <sheetName val="Metas-Resultados"/>
      <sheetName val="Metas-Financeiras"/>
      <sheetName val="Elemento Despesa - Proj-Ativ"/>
      <sheetName val="Outras Considerações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PROGRAMAÇÃO 2014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75" zoomScaleNormal="75" workbookViewId="0">
      <selection activeCell="Q43" sqref="Q43"/>
    </sheetView>
  </sheetViews>
  <sheetFormatPr defaultRowHeight="15" x14ac:dyDescent="0.25"/>
  <cols>
    <col min="1" max="11" width="13.85546875" style="1" customWidth="1"/>
    <col min="12" max="12" width="8.85546875" style="1" customWidth="1"/>
    <col min="13" max="16384" width="9.140625" style="1"/>
  </cols>
  <sheetData>
    <row r="2" spans="1:1" ht="15.75" x14ac:dyDescent="0.25">
      <c r="A2" s="2"/>
    </row>
  </sheetData>
  <printOptions horizontalCentered="1" verticalCentered="1"/>
  <pageMargins left="0" right="0" top="0.78740157480314965" bottom="0.78740157480314965" header="0.31496062992125984" footer="0.31496062992125984"/>
  <pageSetup paperSize="9" scale="86" orientation="landscape" r:id="rId1"/>
  <headerFooter>
    <oddFooter>&amp;R&amp;P /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="90" zoomScaleNormal="90" zoomScaleSheetLayoutView="90" workbookViewId="0">
      <pane ySplit="7" topLeftCell="A8" activePane="bottomLeft" state="frozen"/>
      <selection pane="bottomLeft" activeCell="B28" sqref="B28"/>
    </sheetView>
  </sheetViews>
  <sheetFormatPr defaultRowHeight="15" x14ac:dyDescent="0.25"/>
  <cols>
    <col min="1" max="1" width="6.42578125" style="1" customWidth="1"/>
    <col min="2" max="2" width="18.7109375" style="1" customWidth="1"/>
    <col min="3" max="3" width="15.85546875" style="1" customWidth="1"/>
    <col min="4" max="4" width="2.5703125" style="1" customWidth="1"/>
    <col min="5" max="18" width="15.140625" style="1" customWidth="1"/>
    <col min="19" max="19" width="11.140625" style="1" customWidth="1"/>
    <col min="20" max="16384" width="9.140625" style="1"/>
  </cols>
  <sheetData>
    <row r="1" spans="1:19" ht="15.75" thickBot="1" x14ac:dyDescent="0.3">
      <c r="A1" s="1" t="str">
        <f>'Dados Gerais'!A6</f>
        <v>CAU/AL</v>
      </c>
    </row>
    <row r="2" spans="1:19" s="3" customFormat="1" ht="24.95" customHeight="1" thickTop="1" thickBot="1" x14ac:dyDescent="0.3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5.75" thickTop="1" x14ac:dyDescent="0.25">
      <c r="A3" s="30"/>
    </row>
    <row r="4" spans="1:19" x14ac:dyDescent="0.25">
      <c r="S4" s="31" t="s">
        <v>34</v>
      </c>
    </row>
    <row r="5" spans="1:19" ht="15.75" thickBot="1" x14ac:dyDescent="0.3">
      <c r="E5" s="189" t="s">
        <v>50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1"/>
    </row>
    <row r="6" spans="1:19" ht="39" customHeight="1" thickBot="1" x14ac:dyDescent="0.3">
      <c r="A6" s="32"/>
      <c r="B6" s="32"/>
      <c r="C6" s="33"/>
      <c r="D6" s="34"/>
      <c r="E6" s="192" t="s">
        <v>11</v>
      </c>
      <c r="F6" s="193"/>
      <c r="G6" s="194" t="s">
        <v>12</v>
      </c>
      <c r="H6" s="192" t="s">
        <v>13</v>
      </c>
      <c r="I6" s="196"/>
      <c r="J6" s="196"/>
      <c r="K6" s="196"/>
      <c r="L6" s="193"/>
      <c r="M6" s="194" t="s">
        <v>14</v>
      </c>
      <c r="N6" s="194" t="s">
        <v>36</v>
      </c>
      <c r="O6" s="187" t="s">
        <v>86</v>
      </c>
      <c r="P6" s="187" t="s">
        <v>199</v>
      </c>
      <c r="Q6" s="197" t="s">
        <v>53</v>
      </c>
      <c r="R6" s="199" t="s">
        <v>70</v>
      </c>
      <c r="S6" s="200"/>
    </row>
    <row r="7" spans="1:19" ht="38.25" customHeight="1" thickBot="1" x14ac:dyDescent="0.3">
      <c r="A7" s="35" t="s">
        <v>43</v>
      </c>
      <c r="B7" s="35" t="s">
        <v>21</v>
      </c>
      <c r="C7" s="7" t="s">
        <v>45</v>
      </c>
      <c r="D7" s="36"/>
      <c r="E7" s="44" t="s">
        <v>8</v>
      </c>
      <c r="F7" s="38" t="s">
        <v>9</v>
      </c>
      <c r="G7" s="195"/>
      <c r="H7" s="37" t="s">
        <v>9</v>
      </c>
      <c r="I7" s="37" t="s">
        <v>15</v>
      </c>
      <c r="J7" s="37" t="s">
        <v>16</v>
      </c>
      <c r="K7" s="37" t="s">
        <v>17</v>
      </c>
      <c r="L7" s="37" t="s">
        <v>10</v>
      </c>
      <c r="M7" s="195"/>
      <c r="N7" s="195"/>
      <c r="O7" s="188"/>
      <c r="P7" s="188"/>
      <c r="Q7" s="198"/>
      <c r="R7" s="61" t="s">
        <v>55</v>
      </c>
      <c r="S7" s="62" t="s">
        <v>54</v>
      </c>
    </row>
    <row r="8" spans="1:19" ht="24.95" customHeight="1" thickBot="1" x14ac:dyDescent="0.3">
      <c r="A8" s="40" t="str">
        <f>'Metas-Financeiras'!A9</f>
        <v>P</v>
      </c>
      <c r="B8" s="73" t="str">
        <f>'Metas-Financeiras'!B9</f>
        <v>Palestra, seminário ou evento sobre Exercícío Profissional.</v>
      </c>
      <c r="C8" s="11">
        <f>'Metas-Financeiras'!C9</f>
        <v>1500</v>
      </c>
      <c r="D8" s="39"/>
      <c r="E8" s="11"/>
      <c r="F8" s="8"/>
      <c r="G8" s="8"/>
      <c r="H8" s="8"/>
      <c r="I8" s="8"/>
      <c r="J8" s="8"/>
      <c r="K8" s="8"/>
      <c r="L8" s="8"/>
      <c r="M8" s="8"/>
      <c r="N8" s="8"/>
      <c r="O8" s="106"/>
      <c r="P8" s="106"/>
      <c r="Q8" s="45">
        <f>SUM(E8:P8)</f>
        <v>0</v>
      </c>
      <c r="R8" s="42">
        <f>Q8-C8</f>
        <v>-1500</v>
      </c>
      <c r="S8" s="42">
        <f t="shared" ref="S8" si="0">IFERROR(Q8/C8*100,0)</f>
        <v>0</v>
      </c>
    </row>
    <row r="9" spans="1:19" ht="24.95" customHeight="1" thickBot="1" x14ac:dyDescent="0.3">
      <c r="A9" s="40" t="str">
        <f>'Metas-Financeiras'!A10</f>
        <v>P</v>
      </c>
      <c r="B9" s="73" t="str">
        <f>'Metas-Financeiras'!B10</f>
        <v>Inspetoria CAU/AL</v>
      </c>
      <c r="C9" s="11">
        <f>'Metas-Financeiras'!C10</f>
        <v>15000</v>
      </c>
      <c r="D9" s="39"/>
      <c r="E9" s="11"/>
      <c r="F9" s="8">
        <v>700</v>
      </c>
      <c r="G9" s="8"/>
      <c r="H9" s="8"/>
      <c r="I9" s="8"/>
      <c r="J9" s="8"/>
      <c r="K9" s="8"/>
      <c r="L9" s="8">
        <v>140.02000000000001</v>
      </c>
      <c r="M9" s="8"/>
      <c r="N9" s="8"/>
      <c r="O9" s="106"/>
      <c r="P9" s="106"/>
      <c r="Q9" s="45">
        <f t="shared" ref="Q9:Q28" si="1">SUM(E9:P9)</f>
        <v>840.02</v>
      </c>
      <c r="R9" s="42">
        <f t="shared" ref="R9:R19" si="2">Q9-C9</f>
        <v>-14159.98</v>
      </c>
      <c r="S9" s="42">
        <f t="shared" ref="S9:S20" si="3">IFERROR(Q9/C9*100,0)</f>
        <v>5.600133333333333</v>
      </c>
    </row>
    <row r="10" spans="1:19" ht="24.95" customHeight="1" thickBot="1" x14ac:dyDescent="0.3">
      <c r="A10" s="40" t="str">
        <f>'Metas-Financeiras'!A11</f>
        <v>P</v>
      </c>
      <c r="B10" s="73" t="str">
        <f>'Metas-Financeiras'!B11</f>
        <v>Cursos: Tira Dúvidas CAU</v>
      </c>
      <c r="C10" s="11">
        <f>'Metas-Financeiras'!C11</f>
        <v>800</v>
      </c>
      <c r="D10" s="39"/>
      <c r="E10" s="11"/>
      <c r="F10" s="8"/>
      <c r="G10" s="8"/>
      <c r="H10" s="8"/>
      <c r="I10" s="8"/>
      <c r="J10" s="8"/>
      <c r="K10" s="8"/>
      <c r="L10" s="8"/>
      <c r="M10" s="8"/>
      <c r="N10" s="8"/>
      <c r="O10" s="106"/>
      <c r="P10" s="106"/>
      <c r="Q10" s="45">
        <f t="shared" si="1"/>
        <v>0</v>
      </c>
      <c r="R10" s="42">
        <f t="shared" si="2"/>
        <v>-800</v>
      </c>
      <c r="S10" s="42">
        <f t="shared" si="3"/>
        <v>0</v>
      </c>
    </row>
    <row r="11" spans="1:19" ht="24.95" customHeight="1" thickBot="1" x14ac:dyDescent="0.3">
      <c r="A11" s="40" t="str">
        <f>'Metas-Financeiras'!A12</f>
        <v>P</v>
      </c>
      <c r="B11" s="73" t="str">
        <f>'Metas-Financeiras'!B12</f>
        <v>GED - Gestão Estratégica de dados</v>
      </c>
      <c r="C11" s="11">
        <f>'Metas-Financeiras'!C12</f>
        <v>35000</v>
      </c>
      <c r="D11" s="39"/>
      <c r="E11" s="11"/>
      <c r="F11" s="8"/>
      <c r="G11" s="8"/>
      <c r="H11" s="8"/>
      <c r="I11" s="8"/>
      <c r="J11" s="8">
        <v>10400</v>
      </c>
      <c r="K11" s="8"/>
      <c r="L11" s="8"/>
      <c r="M11" s="8"/>
      <c r="N11" s="8"/>
      <c r="O11" s="106"/>
      <c r="P11" s="106"/>
      <c r="Q11" s="45">
        <f t="shared" si="1"/>
        <v>10400</v>
      </c>
      <c r="R11" s="42">
        <f t="shared" si="2"/>
        <v>-24600</v>
      </c>
      <c r="S11" s="42">
        <f t="shared" si="3"/>
        <v>29.714285714285715</v>
      </c>
    </row>
    <row r="12" spans="1:19" ht="24.95" customHeight="1" thickBot="1" x14ac:dyDescent="0.3">
      <c r="A12" s="40" t="str">
        <f>'Metas-Financeiras'!A13</f>
        <v>A</v>
      </c>
      <c r="B12" s="73" t="str">
        <f>'Metas-Financeiras'!B13</f>
        <v>Fiscalização Sistemática</v>
      </c>
      <c r="C12" s="11">
        <f>'Metas-Financeiras'!C13</f>
        <v>1000</v>
      </c>
      <c r="D12" s="39"/>
      <c r="E12" s="11"/>
      <c r="F12" s="8"/>
      <c r="G12" s="8"/>
      <c r="H12" s="8"/>
      <c r="I12" s="8"/>
      <c r="J12" s="8"/>
      <c r="K12" s="8"/>
      <c r="L12" s="8"/>
      <c r="M12" s="8"/>
      <c r="N12" s="8"/>
      <c r="O12" s="106"/>
      <c r="P12" s="106"/>
      <c r="Q12" s="45">
        <f t="shared" si="1"/>
        <v>0</v>
      </c>
      <c r="R12" s="42">
        <f t="shared" si="2"/>
        <v>-1000</v>
      </c>
      <c r="S12" s="42">
        <f t="shared" si="3"/>
        <v>0</v>
      </c>
    </row>
    <row r="13" spans="1:19" ht="24.95" customHeight="1" thickBot="1" x14ac:dyDescent="0.3">
      <c r="A13" s="40" t="str">
        <f>'Metas-Financeiras'!A14</f>
        <v>P</v>
      </c>
      <c r="B13" s="73" t="str">
        <f>'Metas-Financeiras'!B14</f>
        <v>Projeto Caravana CAU</v>
      </c>
      <c r="C13" s="11">
        <f>'Metas-Financeiras'!C14</f>
        <v>12000</v>
      </c>
      <c r="D13" s="39"/>
      <c r="E13" s="11"/>
      <c r="F13" s="8">
        <f>175*3</f>
        <v>525</v>
      </c>
      <c r="G13" s="8"/>
      <c r="H13" s="8">
        <v>175</v>
      </c>
      <c r="I13" s="8"/>
      <c r="J13" s="8">
        <v>140</v>
      </c>
      <c r="K13" s="8"/>
      <c r="L13" s="8">
        <f>60+150.01</f>
        <v>210.01</v>
      </c>
      <c r="M13" s="8"/>
      <c r="N13" s="8"/>
      <c r="O13" s="106"/>
      <c r="P13" s="106"/>
      <c r="Q13" s="45">
        <f t="shared" si="1"/>
        <v>1050.01</v>
      </c>
      <c r="R13" s="42">
        <f t="shared" si="2"/>
        <v>-10949.99</v>
      </c>
      <c r="S13" s="42">
        <f t="shared" si="3"/>
        <v>8.7500833333333325</v>
      </c>
    </row>
    <row r="14" spans="1:19" ht="24.95" customHeight="1" thickBot="1" x14ac:dyDescent="0.3">
      <c r="A14" s="40" t="str">
        <f>'Metas-Financeiras'!A15</f>
        <v>P</v>
      </c>
      <c r="B14" s="73" t="str">
        <f>'Metas-Financeiras'!B15</f>
        <v>Projeto FisCAU</v>
      </c>
      <c r="C14" s="11">
        <f>'Metas-Financeiras'!C15</f>
        <v>7200</v>
      </c>
      <c r="D14" s="39"/>
      <c r="E14" s="11"/>
      <c r="F14" s="8"/>
      <c r="G14" s="8"/>
      <c r="H14" s="8"/>
      <c r="I14" s="8"/>
      <c r="J14" s="8"/>
      <c r="K14" s="8"/>
      <c r="L14" s="8"/>
      <c r="M14" s="8"/>
      <c r="N14" s="8"/>
      <c r="O14" s="106"/>
      <c r="P14" s="106"/>
      <c r="Q14" s="45">
        <f t="shared" si="1"/>
        <v>0</v>
      </c>
      <c r="R14" s="42">
        <f t="shared" si="2"/>
        <v>-7200</v>
      </c>
      <c r="S14" s="42">
        <f t="shared" si="3"/>
        <v>0</v>
      </c>
    </row>
    <row r="15" spans="1:19" ht="24.95" customHeight="1" thickBot="1" x14ac:dyDescent="0.3">
      <c r="A15" s="40" t="str">
        <f>'Metas-Financeiras'!A16</f>
        <v>P</v>
      </c>
      <c r="B15" s="73" t="str">
        <f>'Metas-Financeiras'!B16</f>
        <v>Palestra, seminário ou evento sobre Ética.</v>
      </c>
      <c r="C15" s="11">
        <f>'Metas-Financeiras'!C16</f>
        <v>1500</v>
      </c>
      <c r="D15" s="39"/>
      <c r="E15" s="11"/>
      <c r="F15" s="8"/>
      <c r="G15" s="8"/>
      <c r="H15" s="8"/>
      <c r="I15" s="8"/>
      <c r="J15" s="8">
        <v>1300</v>
      </c>
      <c r="K15" s="8"/>
      <c r="L15" s="8"/>
      <c r="M15" s="8"/>
      <c r="N15" s="8"/>
      <c r="O15" s="106"/>
      <c r="P15" s="106"/>
      <c r="Q15" s="45">
        <f t="shared" si="1"/>
        <v>1300</v>
      </c>
      <c r="R15" s="42">
        <f t="shared" si="2"/>
        <v>-200</v>
      </c>
      <c r="S15" s="42">
        <f t="shared" si="3"/>
        <v>86.666666666666671</v>
      </c>
    </row>
    <row r="16" spans="1:19" ht="24.95" customHeight="1" thickBot="1" x14ac:dyDescent="0.3">
      <c r="A16" s="40" t="str">
        <f>'Metas-Financeiras'!A17</f>
        <v>P</v>
      </c>
      <c r="B16" s="73" t="str">
        <f>'Metas-Financeiras'!B17</f>
        <v>Palestra, seminário ou evento sobre Ensino e Formação</v>
      </c>
      <c r="C16" s="11">
        <f>'Metas-Financeiras'!C17</f>
        <v>1500</v>
      </c>
      <c r="D16" s="39"/>
      <c r="E16" s="11"/>
      <c r="F16" s="8"/>
      <c r="G16" s="8"/>
      <c r="H16" s="8"/>
      <c r="I16" s="8"/>
      <c r="J16" s="8"/>
      <c r="K16" s="8"/>
      <c r="L16" s="8"/>
      <c r="M16" s="8"/>
      <c r="N16" s="8"/>
      <c r="O16" s="106"/>
      <c r="P16" s="106"/>
      <c r="Q16" s="45">
        <f t="shared" si="1"/>
        <v>0</v>
      </c>
      <c r="R16" s="42">
        <f t="shared" si="2"/>
        <v>-1500</v>
      </c>
      <c r="S16" s="42">
        <f t="shared" si="3"/>
        <v>0</v>
      </c>
    </row>
    <row r="17" spans="1:19" ht="24.95" customHeight="1" thickBot="1" x14ac:dyDescent="0.3">
      <c r="A17" s="40" t="str">
        <f>'Metas-Financeiras'!A18</f>
        <v>P</v>
      </c>
      <c r="B17" s="73" t="str">
        <f>'Metas-Financeiras'!B18</f>
        <v>Evento comemorativo do dia do Arquiteto</v>
      </c>
      <c r="C17" s="11">
        <f>'Metas-Financeiras'!C18</f>
        <v>6000</v>
      </c>
      <c r="D17" s="39"/>
      <c r="E17" s="11"/>
      <c r="F17" s="8"/>
      <c r="G17" s="8"/>
      <c r="H17" s="8"/>
      <c r="I17" s="8"/>
      <c r="J17" s="8"/>
      <c r="K17" s="8"/>
      <c r="L17" s="8">
        <v>7595.72</v>
      </c>
      <c r="M17" s="8"/>
      <c r="N17" s="8"/>
      <c r="O17" s="106"/>
      <c r="P17" s="106"/>
      <c r="Q17" s="45">
        <f t="shared" si="1"/>
        <v>7595.72</v>
      </c>
      <c r="R17" s="42">
        <f t="shared" si="2"/>
        <v>1595.7200000000003</v>
      </c>
      <c r="S17" s="42">
        <f t="shared" si="3"/>
        <v>126.59533333333334</v>
      </c>
    </row>
    <row r="18" spans="1:19" ht="24.95" customHeight="1" thickBot="1" x14ac:dyDescent="0.3">
      <c r="A18" s="40" t="str">
        <f>'Metas-Financeiras'!A19</f>
        <v>P</v>
      </c>
      <c r="B18" s="73" t="str">
        <f>'Metas-Financeiras'!B19</f>
        <v>Sou arquiteto. E agora ?</v>
      </c>
      <c r="C18" s="11">
        <f>'Metas-Financeiras'!C19</f>
        <v>2000</v>
      </c>
      <c r="D18" s="39"/>
      <c r="E18" s="11"/>
      <c r="F18" s="8"/>
      <c r="G18" s="8"/>
      <c r="H18" s="8"/>
      <c r="I18" s="8"/>
      <c r="J18" s="8"/>
      <c r="K18" s="8"/>
      <c r="L18" s="8"/>
      <c r="M18" s="8"/>
      <c r="N18" s="8"/>
      <c r="O18" s="106"/>
      <c r="P18" s="106"/>
      <c r="Q18" s="45">
        <f t="shared" si="1"/>
        <v>0</v>
      </c>
      <c r="R18" s="42">
        <f t="shared" si="2"/>
        <v>-2000</v>
      </c>
      <c r="S18" s="42">
        <f t="shared" si="3"/>
        <v>0</v>
      </c>
    </row>
    <row r="19" spans="1:19" ht="24.95" customHeight="1" thickBot="1" x14ac:dyDescent="0.3">
      <c r="A19" s="40" t="str">
        <f>'Metas-Financeiras'!A20</f>
        <v>P</v>
      </c>
      <c r="B19" s="73" t="str">
        <f>'Metas-Financeiras'!B20</f>
        <v>CAU Universitário</v>
      </c>
      <c r="C19" s="11">
        <f>'Metas-Financeiras'!C20</f>
        <v>500</v>
      </c>
      <c r="D19" s="39"/>
      <c r="E19" s="11"/>
      <c r="F19" s="8">
        <f>175*3</f>
        <v>525</v>
      </c>
      <c r="G19" s="8"/>
      <c r="H19" s="8">
        <f>175*5</f>
        <v>875</v>
      </c>
      <c r="I19" s="8"/>
      <c r="J19" s="8"/>
      <c r="K19" s="8"/>
      <c r="L19" s="8"/>
      <c r="M19" s="8"/>
      <c r="N19" s="8"/>
      <c r="O19" s="122"/>
      <c r="P19" s="122"/>
      <c r="Q19" s="45">
        <f t="shared" si="1"/>
        <v>1400</v>
      </c>
      <c r="R19" s="42">
        <f t="shared" si="2"/>
        <v>900</v>
      </c>
      <c r="S19" s="42">
        <f t="shared" si="3"/>
        <v>280</v>
      </c>
    </row>
    <row r="20" spans="1:19" ht="24.95" customHeight="1" thickBot="1" x14ac:dyDescent="0.3">
      <c r="A20" s="40" t="str">
        <f>'Metas-Financeiras'!A21</f>
        <v>P</v>
      </c>
      <c r="B20" s="73" t="str">
        <f>'Metas-Financeiras'!B21</f>
        <v>Plano de Mídia do CAU/AL</v>
      </c>
      <c r="C20" s="11">
        <f>'Metas-Financeiras'!C21</f>
        <v>25000</v>
      </c>
      <c r="D20" s="41"/>
      <c r="E20" s="11"/>
      <c r="F20" s="8"/>
      <c r="G20" s="8"/>
      <c r="H20" s="8"/>
      <c r="I20" s="8"/>
      <c r="J20" s="8">
        <v>15540</v>
      </c>
      <c r="K20" s="8"/>
      <c r="L20" s="8"/>
      <c r="M20" s="8"/>
      <c r="N20" s="8"/>
      <c r="O20" s="106"/>
      <c r="P20" s="106"/>
      <c r="Q20" s="45">
        <f t="shared" si="1"/>
        <v>15540</v>
      </c>
      <c r="R20" s="42">
        <f>Q20-C20</f>
        <v>-9460</v>
      </c>
      <c r="S20" s="42">
        <f t="shared" si="3"/>
        <v>62.160000000000004</v>
      </c>
    </row>
    <row r="21" spans="1:19" ht="24.95" customHeight="1" thickBot="1" x14ac:dyDescent="0.3">
      <c r="A21" s="40" t="str">
        <f>'Metas-Financeiras'!A22</f>
        <v>P</v>
      </c>
      <c r="B21" s="73" t="str">
        <f>'Metas-Financeiras'!B22</f>
        <v>Sede do CAU/AL</v>
      </c>
      <c r="C21" s="11">
        <f>'Metas-Financeiras'!C22</f>
        <v>35000</v>
      </c>
      <c r="D21" s="39"/>
      <c r="E21" s="11"/>
      <c r="F21" s="8"/>
      <c r="G21" s="8"/>
      <c r="H21" s="8"/>
      <c r="I21" s="8"/>
      <c r="J21" s="8">
        <v>16900</v>
      </c>
      <c r="K21" s="8"/>
      <c r="L21" s="8"/>
      <c r="M21" s="8"/>
      <c r="N21" s="8"/>
      <c r="O21" s="122"/>
      <c r="P21" s="122"/>
      <c r="Q21" s="45">
        <f t="shared" si="1"/>
        <v>16900</v>
      </c>
      <c r="R21" s="42">
        <f t="shared" ref="R21:R25" si="4">Q21-C21</f>
        <v>-18100</v>
      </c>
      <c r="S21" s="42">
        <f t="shared" ref="S21:S28" si="5">IFERROR(Q21/C21*100,0)</f>
        <v>48.285714285714285</v>
      </c>
    </row>
    <row r="22" spans="1:19" ht="24.95" customHeight="1" thickBot="1" x14ac:dyDescent="0.3">
      <c r="A22" s="40" t="str">
        <f>'Metas-Financeiras'!A23</f>
        <v>A</v>
      </c>
      <c r="B22" s="73" t="str">
        <f>'Metas-Financeiras'!B23</f>
        <v>Aporte ao Fundo de Apoio</v>
      </c>
      <c r="C22" s="11">
        <f>'Metas-Financeiras'!C23</f>
        <v>26302</v>
      </c>
      <c r="D22" s="39"/>
      <c r="E22" s="11"/>
      <c r="F22" s="8"/>
      <c r="G22" s="8"/>
      <c r="H22" s="8"/>
      <c r="I22" s="8"/>
      <c r="J22" s="8"/>
      <c r="K22" s="8"/>
      <c r="L22" s="8"/>
      <c r="M22" s="8"/>
      <c r="N22" s="8"/>
      <c r="O22" s="122">
        <v>26302</v>
      </c>
      <c r="P22" s="122"/>
      <c r="Q22" s="45">
        <f t="shared" si="1"/>
        <v>26302</v>
      </c>
      <c r="R22" s="42">
        <f t="shared" si="4"/>
        <v>0</v>
      </c>
      <c r="S22" s="42">
        <f t="shared" si="5"/>
        <v>100</v>
      </c>
    </row>
    <row r="23" spans="1:19" ht="24.95" customHeight="1" thickBot="1" x14ac:dyDescent="0.3">
      <c r="A23" s="40" t="str">
        <f>'Metas-Financeiras'!A24</f>
        <v>A</v>
      </c>
      <c r="B23" s="73" t="str">
        <f>'Metas-Financeiras'!B24</f>
        <v>Ações de Suprimento às demandas de deslocamento de Pessol</v>
      </c>
      <c r="C23" s="11">
        <f>'Metas-Financeiras'!C24</f>
        <v>30000</v>
      </c>
      <c r="D23" s="39"/>
      <c r="E23" s="11"/>
      <c r="F23" s="8">
        <v>12525</v>
      </c>
      <c r="G23" s="8"/>
      <c r="H23" s="8">
        <v>15088</v>
      </c>
      <c r="I23" s="8">
        <v>12199.25</v>
      </c>
      <c r="J23" s="8"/>
      <c r="K23" s="8"/>
      <c r="L23" s="8"/>
      <c r="M23" s="8"/>
      <c r="N23" s="8"/>
      <c r="O23" s="122"/>
      <c r="P23" s="122"/>
      <c r="Q23" s="45">
        <f t="shared" si="1"/>
        <v>39812.25</v>
      </c>
      <c r="R23" s="42">
        <f t="shared" si="4"/>
        <v>9812.25</v>
      </c>
      <c r="S23" s="42">
        <f t="shared" si="5"/>
        <v>132.70750000000001</v>
      </c>
    </row>
    <row r="24" spans="1:19" s="121" customFormat="1" ht="51" customHeight="1" thickBot="1" x14ac:dyDescent="0.3">
      <c r="A24" s="116" t="str">
        <f>'Metas-Financeiras'!A25</f>
        <v>A</v>
      </c>
      <c r="B24" s="117" t="str">
        <f>'Metas-Financeiras'!B25</f>
        <v>Manutenção das rotinas administrativas do CAU/AL</v>
      </c>
      <c r="C24" s="118">
        <f>'Metas-Financeiras'!C25</f>
        <v>393735</v>
      </c>
      <c r="D24" s="119"/>
      <c r="E24" s="118"/>
      <c r="F24" s="114"/>
      <c r="G24" s="114">
        <v>3403</v>
      </c>
      <c r="H24" s="114"/>
      <c r="I24" s="114"/>
      <c r="J24" s="114">
        <f>136108.52+10753.57</f>
        <v>146862.09</v>
      </c>
      <c r="K24" s="114">
        <f>72382.62+6552.45</f>
        <v>78935.069999999992</v>
      </c>
      <c r="L24" s="114">
        <v>5035.4799999999996</v>
      </c>
      <c r="M24" s="114">
        <v>26138.29</v>
      </c>
      <c r="N24" s="114"/>
      <c r="O24" s="123"/>
      <c r="P24" s="123">
        <v>12204.18</v>
      </c>
      <c r="Q24" s="45">
        <f t="shared" si="1"/>
        <v>272578.11</v>
      </c>
      <c r="R24" s="120">
        <f t="shared" si="4"/>
        <v>-121156.89000000001</v>
      </c>
      <c r="S24" s="120">
        <f t="shared" si="5"/>
        <v>69.228823955198294</v>
      </c>
    </row>
    <row r="25" spans="1:19" ht="24.95" customHeight="1" thickBot="1" x14ac:dyDescent="0.3">
      <c r="A25" s="40" t="str">
        <f>'Metas-Financeiras'!A26</f>
        <v>A</v>
      </c>
      <c r="B25" s="73" t="str">
        <f>'Metas-Financeiras'!B26</f>
        <v>Folha salárial dos funcionários do CAU/AL</v>
      </c>
      <c r="C25" s="11">
        <f>'Metas-Financeiras'!C26</f>
        <v>433858</v>
      </c>
      <c r="D25" s="39"/>
      <c r="E25" s="11">
        <v>386897.36</v>
      </c>
      <c r="F25" s="8"/>
      <c r="G25" s="8"/>
      <c r="H25" s="8"/>
      <c r="I25" s="8"/>
      <c r="J25" s="8"/>
      <c r="K25" s="8"/>
      <c r="L25" s="8"/>
      <c r="M25" s="8"/>
      <c r="N25" s="8"/>
      <c r="O25" s="122"/>
      <c r="P25" s="123"/>
      <c r="Q25" s="45">
        <f t="shared" si="1"/>
        <v>386897.36</v>
      </c>
      <c r="R25" s="42">
        <f t="shared" si="4"/>
        <v>-46960.640000000014</v>
      </c>
      <c r="S25" s="42">
        <f t="shared" si="5"/>
        <v>89.17603455508484</v>
      </c>
    </row>
    <row r="26" spans="1:19" ht="24.95" customHeight="1" thickBot="1" x14ac:dyDescent="0.3">
      <c r="A26" s="75" t="str">
        <f>'Metas-Financeiras'!A27</f>
        <v>P</v>
      </c>
      <c r="B26" s="76" t="str">
        <f>'Metas-Financeiras'!B27</f>
        <v>Ampliação da sede do CAU/AL</v>
      </c>
      <c r="C26" s="77">
        <f>'Metas-Financeiras'!C27</f>
        <v>596111</v>
      </c>
      <c r="D26" s="78"/>
      <c r="E26" s="77"/>
      <c r="F26" s="79"/>
      <c r="G26" s="79"/>
      <c r="H26" s="79"/>
      <c r="I26" s="79"/>
      <c r="J26" s="79"/>
      <c r="K26" s="79"/>
      <c r="L26" s="79"/>
      <c r="M26" s="79"/>
      <c r="N26" s="79">
        <v>531993</v>
      </c>
      <c r="O26" s="122"/>
      <c r="P26" s="123"/>
      <c r="Q26" s="45">
        <f t="shared" si="1"/>
        <v>531993</v>
      </c>
      <c r="R26" s="80">
        <f>Q26-C26</f>
        <v>-64118</v>
      </c>
      <c r="S26" s="80">
        <f t="shared" si="5"/>
        <v>89.243949532889005</v>
      </c>
    </row>
    <row r="27" spans="1:19" ht="24.95" customHeight="1" thickBot="1" x14ac:dyDescent="0.3">
      <c r="A27" s="40" t="str">
        <f>'Metas-Financeiras'!A28</f>
        <v>P</v>
      </c>
      <c r="B27" s="73" t="str">
        <f>'Metas-Financeiras'!B28</f>
        <v>Aporte ao Centro de Serviços Compartilhados - CSC</v>
      </c>
      <c r="C27" s="11">
        <f>'Metas-Financeiras'!C28</f>
        <v>40465</v>
      </c>
      <c r="D27" s="39"/>
      <c r="E27" s="11"/>
      <c r="F27" s="8"/>
      <c r="G27" s="8"/>
      <c r="H27" s="8"/>
      <c r="I27" s="8"/>
      <c r="J27" s="8"/>
      <c r="K27" s="8"/>
      <c r="L27" s="8"/>
      <c r="M27" s="8"/>
      <c r="N27" s="8"/>
      <c r="O27" s="122"/>
      <c r="P27" s="123">
        <v>26976</v>
      </c>
      <c r="Q27" s="45">
        <f t="shared" si="1"/>
        <v>26976</v>
      </c>
      <c r="R27" s="42">
        <f t="shared" ref="R27:R28" si="6">Q27-C27</f>
        <v>-13489</v>
      </c>
      <c r="S27" s="42">
        <f t="shared" si="5"/>
        <v>66.665019152353892</v>
      </c>
    </row>
    <row r="28" spans="1:19" ht="24.95" customHeight="1" thickBot="1" x14ac:dyDescent="0.3">
      <c r="A28" s="40" t="str">
        <f>'Metas-Financeiras'!A29</f>
        <v>P</v>
      </c>
      <c r="B28" s="73" t="str">
        <f>'Metas-Financeiras'!B29</f>
        <v>Processo Eleitoral 2014</v>
      </c>
      <c r="C28" s="11">
        <f>'Metas-Financeiras'!C29</f>
        <v>20000</v>
      </c>
      <c r="D28" s="41"/>
      <c r="E28" s="11"/>
      <c r="F28" s="8"/>
      <c r="G28" s="8"/>
      <c r="H28" s="8"/>
      <c r="I28" s="8"/>
      <c r="J28" s="8">
        <v>1800</v>
      </c>
      <c r="K28" s="8">
        <v>2652</v>
      </c>
      <c r="L28" s="8">
        <v>4747.1000000000004</v>
      </c>
      <c r="M28" s="8"/>
      <c r="N28" s="8"/>
      <c r="O28" s="106"/>
      <c r="P28" s="106"/>
      <c r="Q28" s="45">
        <f t="shared" si="1"/>
        <v>9199.1</v>
      </c>
      <c r="R28" s="42">
        <f t="shared" si="6"/>
        <v>-10800.9</v>
      </c>
      <c r="S28" s="42">
        <f t="shared" si="5"/>
        <v>45.9955</v>
      </c>
    </row>
    <row r="29" spans="1:19" ht="15.75" thickBot="1" x14ac:dyDescent="0.3">
      <c r="A29" s="185"/>
      <c r="B29" s="186"/>
      <c r="C29" s="12">
        <f>SUM(C8:C28)</f>
        <v>1684471</v>
      </c>
      <c r="D29" s="41"/>
      <c r="E29" s="46">
        <f t="shared" ref="E29:R29" si="7">SUM(E8:E28)</f>
        <v>386897.36</v>
      </c>
      <c r="F29" s="43">
        <f t="shared" si="7"/>
        <v>14275</v>
      </c>
      <c r="G29" s="43">
        <f t="shared" si="7"/>
        <v>3403</v>
      </c>
      <c r="H29" s="43">
        <f t="shared" si="7"/>
        <v>16138</v>
      </c>
      <c r="I29" s="43">
        <f t="shared" si="7"/>
        <v>12199.25</v>
      </c>
      <c r="J29" s="43">
        <f t="shared" si="7"/>
        <v>192942.09</v>
      </c>
      <c r="K29" s="43">
        <f t="shared" si="7"/>
        <v>81587.069999999992</v>
      </c>
      <c r="L29" s="43">
        <f t="shared" si="7"/>
        <v>17728.330000000002</v>
      </c>
      <c r="M29" s="43">
        <f t="shared" si="7"/>
        <v>26138.29</v>
      </c>
      <c r="N29" s="43">
        <f t="shared" si="7"/>
        <v>531993</v>
      </c>
      <c r="O29" s="43">
        <f t="shared" si="7"/>
        <v>26302</v>
      </c>
      <c r="P29" s="43">
        <f t="shared" si="7"/>
        <v>39180.18</v>
      </c>
      <c r="Q29" s="43">
        <f t="shared" si="7"/>
        <v>1348783.57</v>
      </c>
      <c r="R29" s="46">
        <f t="shared" si="7"/>
        <v>-335687.43000000005</v>
      </c>
      <c r="S29" s="47">
        <f t="shared" ref="S29" si="8">IFERROR(Q29/C29*100,0)</f>
        <v>80.071640889038747</v>
      </c>
    </row>
    <row r="30" spans="1:19" x14ac:dyDescent="0.25">
      <c r="A30" s="162" t="s">
        <v>42</v>
      </c>
      <c r="B30" s="162"/>
      <c r="C30" s="162"/>
      <c r="D30" s="162"/>
      <c r="E30" s="162"/>
      <c r="F30" s="162"/>
      <c r="G30" s="162"/>
      <c r="Q30" s="129"/>
    </row>
    <row r="31" spans="1:19" ht="15.75" thickBot="1" x14ac:dyDescent="0.3">
      <c r="A31" s="30"/>
      <c r="Q31" s="130"/>
    </row>
    <row r="32" spans="1:19" s="3" customFormat="1" ht="16.5" customHeight="1" thickBot="1" x14ac:dyDescent="0.3">
      <c r="A32" s="166" t="s">
        <v>49</v>
      </c>
      <c r="B32" s="166"/>
      <c r="C32" s="166"/>
      <c r="D32" s="166"/>
      <c r="E32" s="166"/>
      <c r="F32" s="166"/>
      <c r="G32" s="166"/>
      <c r="H32" s="166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3" customFormat="1" ht="56.25" customHeight="1" thickBot="1" x14ac:dyDescent="0.3">
      <c r="A33" s="167"/>
      <c r="B33" s="167"/>
      <c r="C33" s="167"/>
      <c r="D33" s="167"/>
      <c r="E33" s="167"/>
      <c r="F33" s="167"/>
      <c r="G33" s="167"/>
      <c r="H33" s="167"/>
    </row>
    <row r="34" spans="1:19" s="3" customFormat="1" ht="51.75" customHeight="1" thickBot="1" x14ac:dyDescent="0.3">
      <c r="A34" s="166" t="s">
        <v>51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</row>
    <row r="35" spans="1:19" s="3" customFormat="1" ht="102.75" customHeight="1" thickBot="1" x14ac:dyDescent="0.3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</row>
  </sheetData>
  <mergeCells count="17">
    <mergeCell ref="A35:S35"/>
    <mergeCell ref="E5:S5"/>
    <mergeCell ref="E6:F6"/>
    <mergeCell ref="G6:G7"/>
    <mergeCell ref="H6:L6"/>
    <mergeCell ref="M6:M7"/>
    <mergeCell ref="N6:N7"/>
    <mergeCell ref="Q6:Q7"/>
    <mergeCell ref="A30:G30"/>
    <mergeCell ref="A32:H32"/>
    <mergeCell ref="A33:H33"/>
    <mergeCell ref="R6:S6"/>
    <mergeCell ref="A29:B29"/>
    <mergeCell ref="O6:O7"/>
    <mergeCell ref="P6:P7"/>
    <mergeCell ref="A2:S2"/>
    <mergeCell ref="A34:S34"/>
  </mergeCells>
  <printOptions horizontalCentered="1" verticalCentered="1"/>
  <pageMargins left="0" right="0" top="0.78740157480314965" bottom="0.78740157480314965" header="0.31496062992125984" footer="0.31496062992125984"/>
  <pageSetup paperSize="9" scale="55" orientation="landscape" r:id="rId1"/>
  <headerFooter>
    <oddFooter>&amp;R&amp;P / &amp;N</oddFooter>
  </headerFooter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A3" sqref="A3:O3"/>
    </sheetView>
  </sheetViews>
  <sheetFormatPr defaultRowHeight="15" x14ac:dyDescent="0.25"/>
  <cols>
    <col min="1" max="16384" width="9.140625" style="1"/>
  </cols>
  <sheetData>
    <row r="1" spans="1:15" ht="15.75" thickBot="1" x14ac:dyDescent="0.3">
      <c r="A1" s="1" t="str">
        <f>'Dados Gerais'!A6</f>
        <v>CAU/AL</v>
      </c>
    </row>
    <row r="2" spans="1:15" ht="24.95" customHeight="1" thickTop="1" thickBot="1" x14ac:dyDescent="0.3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409.5" customHeight="1" thickTop="1" thickBot="1" x14ac:dyDescent="0.3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24.95" customHeight="1" thickTop="1" thickBot="1" x14ac:dyDescent="0.3">
      <c r="A4" s="138" t="s">
        <v>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24.95" customHeight="1" thickTop="1" thickBot="1" x14ac:dyDescent="0.3">
      <c r="A5" s="138" t="s">
        <v>31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5.75" thickTop="1" x14ac:dyDescent="0.25"/>
  </sheetData>
  <mergeCells count="10">
    <mergeCell ref="A5:F5"/>
    <mergeCell ref="G5:L5"/>
    <mergeCell ref="M5:O5"/>
    <mergeCell ref="A2:F2"/>
    <mergeCell ref="G2:L2"/>
    <mergeCell ref="M2:O2"/>
    <mergeCell ref="A3:O3"/>
    <mergeCell ref="A4:F4"/>
    <mergeCell ref="G4:L4"/>
    <mergeCell ref="M4:O4"/>
  </mergeCells>
  <pageMargins left="0.51181102362204722" right="0.51181102362204722" top="0.78740157480314965" bottom="0.78740157480314965" header="0.31496062992125984" footer="0.31496062992125984"/>
  <pageSetup paperSize="9" scale="96" orientation="landscape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0" zoomScaleNormal="100" workbookViewId="0">
      <selection activeCell="A16" sqref="A16:S16"/>
    </sheetView>
  </sheetViews>
  <sheetFormatPr defaultRowHeight="15" x14ac:dyDescent="0.25"/>
  <cols>
    <col min="1" max="16384" width="9.140625" style="3"/>
  </cols>
  <sheetData>
    <row r="1" spans="1:19" ht="19.5" thickTop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" customHeight="1" x14ac:dyDescent="0.25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x14ac:dyDescent="0.25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ht="16.5" thickBot="1" x14ac:dyDescent="0.3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7.25" thickTop="1" thickBot="1" x14ac:dyDescent="0.3">
      <c r="A6" s="51" t="s">
        <v>73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4.95" customHeight="1" thickTop="1" thickBot="1" x14ac:dyDescent="0.3">
      <c r="A7" s="141" t="s">
        <v>74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24.95" customHeight="1" thickBot="1" x14ac:dyDescent="0.3">
      <c r="A8" s="142" t="s">
        <v>75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24.75" customHeight="1" thickTop="1" thickBot="1" x14ac:dyDescent="0.3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4.95" customHeight="1" thickTop="1" thickBot="1" x14ac:dyDescent="0.3">
      <c r="A10" s="143" t="s">
        <v>76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24.95" customHeight="1" thickTop="1" thickBot="1" x14ac:dyDescent="0.3">
      <c r="A11" s="138" t="s">
        <v>57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25.25" customHeight="1" thickTop="1" thickBot="1" x14ac:dyDescent="0.3">
      <c r="A12" s="139" t="s">
        <v>123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4.95" customHeight="1" thickTop="1" thickBot="1" x14ac:dyDescent="0.3">
      <c r="A13" s="138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26" customHeight="1" thickTop="1" thickBot="1" x14ac:dyDescent="0.3">
      <c r="A14" s="139" t="s">
        <v>77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4.95" customHeight="1" thickTop="1" thickBot="1" x14ac:dyDescent="0.3">
      <c r="A15" s="138" t="s">
        <v>58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50" customHeight="1" thickTop="1" thickBot="1" x14ac:dyDescent="0.3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ht="15.75" thickTop="1" x14ac:dyDescent="0.25"/>
    <row r="38" spans="1:15" ht="15.7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5.7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.7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.7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.7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.7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.7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.7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</sheetData>
  <mergeCells count="15">
    <mergeCell ref="A13:S13"/>
    <mergeCell ref="A14:S14"/>
    <mergeCell ref="A15:S15"/>
    <mergeCell ref="A16:S16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</mergeCells>
  <printOptions horizontalCentered="1"/>
  <pageMargins left="0" right="0" top="0.78740157480314965" bottom="0.19685039370078741" header="0.31496062992125984" footer="0.31496062992125984"/>
  <pageSetup paperSize="9" scale="77" orientation="landscape" r:id="rId1"/>
  <headerFooter>
    <oddFooter>&amp;R&amp;P / &amp;N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Normal="100" workbookViewId="0">
      <selection activeCell="U3" sqref="U3"/>
    </sheetView>
  </sheetViews>
  <sheetFormatPr defaultRowHeight="15" x14ac:dyDescent="0.25"/>
  <cols>
    <col min="1" max="16384" width="9.140625" style="1"/>
  </cols>
  <sheetData>
    <row r="1" spans="1:15" ht="33" customHeight="1" thickBot="1" x14ac:dyDescent="0.3">
      <c r="A1" s="1" t="str">
        <f>'Dados Gerais'!A6</f>
        <v>CAU/AL</v>
      </c>
    </row>
    <row r="2" spans="1:15" ht="24.95" customHeight="1" thickTop="1" thickBot="1" x14ac:dyDescent="0.3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222.75" customHeight="1" thickTop="1" thickBot="1" x14ac:dyDescent="0.3">
      <c r="A3" s="145" t="s">
        <v>156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24.95" customHeight="1" thickTop="1" thickBot="1" x14ac:dyDescent="0.3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225" customHeight="1" thickTop="1" thickBot="1" x14ac:dyDescent="0.3">
      <c r="A5" s="144" t="s">
        <v>153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5.75" thickTop="1" x14ac:dyDescent="0.25"/>
  </sheetData>
  <mergeCells count="8">
    <mergeCell ref="A2:F2"/>
    <mergeCell ref="G2:L2"/>
    <mergeCell ref="M2:O2"/>
    <mergeCell ref="A5:O5"/>
    <mergeCell ref="A4:F4"/>
    <mergeCell ref="G4:L4"/>
    <mergeCell ref="M4:O4"/>
    <mergeCell ref="A3:O3"/>
  </mergeCells>
  <printOptions horizontalCentered="1" verticalCentered="1"/>
  <pageMargins left="0" right="0" top="0.78740157480314965" bottom="0.39370078740157483" header="0.31496062992125984" footer="0.31496062992125984"/>
  <pageSetup paperSize="9" scale="95" orientation="landscape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58.28515625" style="3" bestFit="1" customWidth="1"/>
    <col min="2" max="2" width="20" style="3" bestFit="1" customWidth="1"/>
    <col min="3" max="3" width="14.5703125" style="3" bestFit="1" customWidth="1"/>
    <col min="4" max="4" width="11.7109375" style="3" customWidth="1"/>
    <col min="5" max="5" width="8.42578125" style="3" customWidth="1"/>
    <col min="6" max="6" width="8" style="3" bestFit="1" customWidth="1"/>
    <col min="7" max="9" width="9.140625" style="3"/>
    <col min="10" max="10" width="15.85546875" style="84" bestFit="1" customWidth="1"/>
    <col min="11" max="16384" width="9.140625" style="3"/>
  </cols>
  <sheetData>
    <row r="1" spans="1:6" ht="15.75" thickBot="1" x14ac:dyDescent="0.3">
      <c r="A1" s="3" t="str">
        <f>'Dados Gerais'!A6</f>
        <v>CAU/AL</v>
      </c>
    </row>
    <row r="2" spans="1:6" ht="15" customHeight="1" thickTop="1" thickBot="1" x14ac:dyDescent="0.3">
      <c r="A2" s="138" t="s">
        <v>37</v>
      </c>
      <c r="B2" s="138"/>
      <c r="C2" s="138"/>
      <c r="D2" s="138"/>
      <c r="E2" s="138"/>
      <c r="F2" s="138"/>
    </row>
    <row r="3" spans="1:6" ht="15.75" thickTop="1" x14ac:dyDescent="0.25">
      <c r="A3" s="146"/>
      <c r="B3" s="146"/>
      <c r="C3" s="146"/>
      <c r="D3" s="146"/>
      <c r="E3" s="146"/>
      <c r="F3" s="146"/>
    </row>
    <row r="4" spans="1:6" ht="15.75" thickBot="1" x14ac:dyDescent="0.3">
      <c r="A4" s="52"/>
      <c r="B4" s="52"/>
      <c r="C4" s="147" t="s">
        <v>61</v>
      </c>
      <c r="D4" s="147"/>
      <c r="E4" s="147"/>
      <c r="F4" s="147"/>
    </row>
    <row r="5" spans="1:6" ht="39" customHeight="1" x14ac:dyDescent="0.25">
      <c r="A5" s="149" t="s">
        <v>3</v>
      </c>
      <c r="B5" s="148" t="s">
        <v>180</v>
      </c>
      <c r="C5" s="148" t="s">
        <v>201</v>
      </c>
      <c r="D5" s="149" t="s">
        <v>157</v>
      </c>
      <c r="E5" s="149"/>
      <c r="F5" s="150" t="s">
        <v>158</v>
      </c>
    </row>
    <row r="6" spans="1:6" ht="28.5" customHeight="1" x14ac:dyDescent="0.25">
      <c r="A6" s="149"/>
      <c r="B6" s="148"/>
      <c r="C6" s="148"/>
      <c r="D6" s="85" t="s">
        <v>181</v>
      </c>
      <c r="E6" s="86" t="s">
        <v>182</v>
      </c>
      <c r="F6" s="150"/>
    </row>
    <row r="7" spans="1:6" ht="24.95" customHeight="1" x14ac:dyDescent="0.25">
      <c r="A7" s="87" t="s">
        <v>159</v>
      </c>
      <c r="B7" s="88"/>
      <c r="C7" s="88"/>
      <c r="D7" s="88"/>
      <c r="E7" s="89"/>
      <c r="F7" s="89"/>
    </row>
    <row r="8" spans="1:6" ht="24.95" customHeight="1" x14ac:dyDescent="0.25">
      <c r="A8" s="90" t="s">
        <v>160</v>
      </c>
      <c r="B8" s="91">
        <f>B9+B16+B17+B18</f>
        <v>1088360</v>
      </c>
      <c r="C8" s="91">
        <f>C9+C16+C17+C18</f>
        <v>1118944.0899999999</v>
      </c>
      <c r="D8" s="91">
        <f>D9+D16+D17+D18</f>
        <v>30584.089999999953</v>
      </c>
      <c r="E8" s="92">
        <f>IFERROR(C8/B8*100-100,0)</f>
        <v>2.8101078687198964</v>
      </c>
      <c r="F8" s="92">
        <f t="shared" ref="F8:F11" si="0">IFERROR(C8/$C$24*100,0)</f>
        <v>87.192577429163194</v>
      </c>
    </row>
    <row r="9" spans="1:6" ht="24.95" customHeight="1" x14ac:dyDescent="0.25">
      <c r="A9" s="93" t="s">
        <v>161</v>
      </c>
      <c r="B9" s="94">
        <f>B10+B15</f>
        <v>859843</v>
      </c>
      <c r="C9" s="94">
        <f>C10+C15</f>
        <v>843786.30999999994</v>
      </c>
      <c r="D9" s="94">
        <f>D10+D15</f>
        <v>-16056.690000000042</v>
      </c>
      <c r="E9" s="95">
        <f t="shared" ref="E9:E22" si="1">IFERROR(C9/B9*100-100,0)</f>
        <v>-1.8673978854279198</v>
      </c>
      <c r="F9" s="95">
        <f t="shared" si="0"/>
        <v>65.751187951082429</v>
      </c>
    </row>
    <row r="10" spans="1:6" ht="24.95" customHeight="1" x14ac:dyDescent="0.25">
      <c r="A10" s="93" t="s">
        <v>162</v>
      </c>
      <c r="B10" s="94">
        <f>SUM(B11:B14)</f>
        <v>390542</v>
      </c>
      <c r="C10" s="94">
        <f>SUM(C11:C14)</f>
        <v>401028.45999999996</v>
      </c>
      <c r="D10" s="94">
        <f>SUM(D11:D14)</f>
        <v>10486.459999999981</v>
      </c>
      <c r="E10" s="95">
        <f t="shared" si="1"/>
        <v>2.6851042909597425</v>
      </c>
      <c r="F10" s="95">
        <f t="shared" si="0"/>
        <v>31.249733889606652</v>
      </c>
    </row>
    <row r="11" spans="1:6" ht="24.95" customHeight="1" x14ac:dyDescent="0.25">
      <c r="A11" s="96" t="s">
        <v>163</v>
      </c>
      <c r="B11" s="97">
        <v>343078</v>
      </c>
      <c r="C11" s="97">
        <v>356229.54</v>
      </c>
      <c r="D11" s="97">
        <f>C11-B11</f>
        <v>13151.539999999979</v>
      </c>
      <c r="E11" s="98">
        <f t="shared" si="1"/>
        <v>3.8333964870962234</v>
      </c>
      <c r="F11" s="98">
        <f t="shared" si="0"/>
        <v>27.758823721929833</v>
      </c>
    </row>
    <row r="12" spans="1:6" ht="24.95" customHeight="1" x14ac:dyDescent="0.25">
      <c r="A12" s="96" t="s">
        <v>164</v>
      </c>
      <c r="B12" s="99">
        <v>17849</v>
      </c>
      <c r="C12" s="97">
        <v>18917.310000000001</v>
      </c>
      <c r="D12" s="104">
        <f t="shared" ref="D12:D18" si="2">C12-B12</f>
        <v>1068.3100000000013</v>
      </c>
      <c r="E12" s="105">
        <f t="shared" si="1"/>
        <v>5.9852652809681217</v>
      </c>
      <c r="F12" s="98">
        <f>IFERROR(C12/$C$24*100,0)</f>
        <v>1.4741120952044025</v>
      </c>
    </row>
    <row r="13" spans="1:6" ht="24.95" customHeight="1" x14ac:dyDescent="0.25">
      <c r="A13" s="96" t="s">
        <v>165</v>
      </c>
      <c r="B13" s="99">
        <v>29615</v>
      </c>
      <c r="C13" s="97">
        <v>25881.61</v>
      </c>
      <c r="D13" s="97">
        <f t="shared" si="2"/>
        <v>-3733.3899999999994</v>
      </c>
      <c r="E13" s="98">
        <f t="shared" si="1"/>
        <v>-12.606415667735931</v>
      </c>
      <c r="F13" s="98">
        <f t="shared" ref="F13:F22" si="3">IFERROR(C13/$C$24*100,0)</f>
        <v>2.0167980724724188</v>
      </c>
    </row>
    <row r="14" spans="1:6" ht="24.95" customHeight="1" x14ac:dyDescent="0.25">
      <c r="A14" s="96" t="s">
        <v>166</v>
      </c>
      <c r="B14" s="99"/>
      <c r="C14" s="97"/>
      <c r="D14" s="97">
        <f t="shared" si="2"/>
        <v>0</v>
      </c>
      <c r="E14" s="98">
        <f t="shared" si="1"/>
        <v>0</v>
      </c>
      <c r="F14" s="98">
        <f t="shared" si="3"/>
        <v>0</v>
      </c>
    </row>
    <row r="15" spans="1:6" ht="24.95" customHeight="1" x14ac:dyDescent="0.25">
      <c r="A15" s="93" t="s">
        <v>167</v>
      </c>
      <c r="B15" s="100">
        <v>469301</v>
      </c>
      <c r="C15" s="94">
        <v>442757.85</v>
      </c>
      <c r="D15" s="94">
        <f t="shared" si="2"/>
        <v>-26543.150000000023</v>
      </c>
      <c r="E15" s="95">
        <f t="shared" si="1"/>
        <v>-5.6558903560827645</v>
      </c>
      <c r="F15" s="95">
        <f t="shared" si="3"/>
        <v>34.501454061475783</v>
      </c>
    </row>
    <row r="16" spans="1:6" ht="24.95" customHeight="1" x14ac:dyDescent="0.25">
      <c r="A16" s="93" t="s">
        <v>168</v>
      </c>
      <c r="B16" s="100"/>
      <c r="C16" s="94">
        <v>46062.2</v>
      </c>
      <c r="D16" s="94">
        <f t="shared" si="2"/>
        <v>46062.2</v>
      </c>
      <c r="E16" s="95">
        <f t="shared" si="1"/>
        <v>0</v>
      </c>
      <c r="F16" s="95">
        <f t="shared" si="3"/>
        <v>3.5893499737396182</v>
      </c>
    </row>
    <row r="17" spans="1:6" ht="24.95" customHeight="1" x14ac:dyDescent="0.25">
      <c r="A17" s="93" t="s">
        <v>169</v>
      </c>
      <c r="B17" s="94"/>
      <c r="C17" s="94">
        <v>19371.580000000002</v>
      </c>
      <c r="D17" s="94">
        <f t="shared" si="2"/>
        <v>19371.580000000002</v>
      </c>
      <c r="E17" s="95">
        <f t="shared" si="1"/>
        <v>0</v>
      </c>
      <c r="F17" s="95">
        <f t="shared" si="3"/>
        <v>1.5095106218177796</v>
      </c>
    </row>
    <row r="18" spans="1:6" ht="24.95" customHeight="1" x14ac:dyDescent="0.25">
      <c r="A18" s="93" t="s">
        <v>170</v>
      </c>
      <c r="B18" s="94">
        <v>228517</v>
      </c>
      <c r="C18" s="94">
        <v>209724</v>
      </c>
      <c r="D18" s="94">
        <f t="shared" si="2"/>
        <v>-18793</v>
      </c>
      <c r="E18" s="95">
        <f t="shared" si="1"/>
        <v>-8.2238958151909998</v>
      </c>
      <c r="F18" s="95">
        <f t="shared" si="3"/>
        <v>16.342528882523368</v>
      </c>
    </row>
    <row r="19" spans="1:6" ht="24.95" customHeight="1" x14ac:dyDescent="0.25">
      <c r="A19" s="87" t="s">
        <v>171</v>
      </c>
      <c r="B19" s="101">
        <f>B8</f>
        <v>1088360</v>
      </c>
      <c r="C19" s="101">
        <f>C8</f>
        <v>1118944.0899999999</v>
      </c>
      <c r="D19" s="101">
        <f>D8</f>
        <v>30584.089999999953</v>
      </c>
      <c r="E19" s="102">
        <f t="shared" si="1"/>
        <v>2.8101078687198964</v>
      </c>
      <c r="F19" s="102">
        <f t="shared" si="3"/>
        <v>87.192577429163194</v>
      </c>
    </row>
    <row r="20" spans="1:6" ht="24.95" customHeight="1" x14ac:dyDescent="0.25">
      <c r="A20" s="90" t="s">
        <v>172</v>
      </c>
      <c r="B20" s="91">
        <f>B21</f>
        <v>596111</v>
      </c>
      <c r="C20" s="91">
        <f>C21</f>
        <v>596111</v>
      </c>
      <c r="D20" s="91">
        <f>D21</f>
        <v>0</v>
      </c>
      <c r="E20" s="92">
        <f t="shared" si="1"/>
        <v>0</v>
      </c>
      <c r="F20" s="92">
        <f t="shared" si="3"/>
        <v>46.451341928867876</v>
      </c>
    </row>
    <row r="21" spans="1:6" ht="24.95" customHeight="1" x14ac:dyDescent="0.25">
      <c r="A21" s="93" t="s">
        <v>173</v>
      </c>
      <c r="B21" s="94">
        <v>596111</v>
      </c>
      <c r="C21" s="94">
        <v>596111</v>
      </c>
      <c r="D21" s="94">
        <f>C21-B21</f>
        <v>0</v>
      </c>
      <c r="E21" s="95">
        <f t="shared" si="1"/>
        <v>0</v>
      </c>
      <c r="F21" s="95">
        <f t="shared" si="3"/>
        <v>46.451341928867876</v>
      </c>
    </row>
    <row r="22" spans="1:6" ht="24.95" customHeight="1" x14ac:dyDescent="0.25">
      <c r="A22" s="87" t="s">
        <v>5</v>
      </c>
      <c r="B22" s="101">
        <f>B19+B20</f>
        <v>1684471</v>
      </c>
      <c r="C22" s="101">
        <f>C19+C20</f>
        <v>1715055.0899999999</v>
      </c>
      <c r="D22" s="101">
        <f>D19+D20</f>
        <v>30584.089999999953</v>
      </c>
      <c r="E22" s="102">
        <f t="shared" si="1"/>
        <v>1.8156495422004753</v>
      </c>
      <c r="F22" s="103">
        <f t="shared" si="3"/>
        <v>133.64391935803107</v>
      </c>
    </row>
    <row r="23" spans="1:6" ht="35.25" customHeight="1" x14ac:dyDescent="0.25">
      <c r="A23" s="87" t="s">
        <v>174</v>
      </c>
      <c r="B23" s="88"/>
      <c r="C23" s="88"/>
      <c r="D23" s="88"/>
      <c r="E23" s="89"/>
      <c r="F23" s="89"/>
    </row>
    <row r="24" spans="1:6" ht="24.95" customHeight="1" x14ac:dyDescent="0.25">
      <c r="A24" s="93" t="s">
        <v>175</v>
      </c>
      <c r="B24" s="94">
        <f>B25+B26</f>
        <v>1617704</v>
      </c>
      <c r="C24" s="94">
        <f>C25+C26</f>
        <v>1283302</v>
      </c>
      <c r="D24" s="94">
        <f>D25+D26</f>
        <v>-334402</v>
      </c>
      <c r="E24" s="95">
        <f t="shared" ref="E24:E29" si="4">IFERROR(C24/B24*100-100,0)</f>
        <v>-20.671396003224316</v>
      </c>
      <c r="F24" s="95">
        <f t="shared" ref="F24" si="5">IFERROR(C24/$C$31*100,0)</f>
        <v>0</v>
      </c>
    </row>
    <row r="25" spans="1:6" ht="24.95" customHeight="1" x14ac:dyDescent="0.25">
      <c r="A25" s="93" t="s">
        <v>176</v>
      </c>
      <c r="B25" s="100">
        <v>739111</v>
      </c>
      <c r="C25" s="94">
        <v>587019</v>
      </c>
      <c r="D25" s="94">
        <f>C25-B25</f>
        <v>-152092</v>
      </c>
      <c r="E25" s="95">
        <f t="shared" si="4"/>
        <v>-20.577694013483779</v>
      </c>
      <c r="F25" s="95">
        <f>IFERROR(C25/$C$31*100,0)</f>
        <v>0</v>
      </c>
    </row>
    <row r="26" spans="1:6" ht="15.75" x14ac:dyDescent="0.25">
      <c r="A26" s="93" t="s">
        <v>177</v>
      </c>
      <c r="B26" s="100">
        <v>878593</v>
      </c>
      <c r="C26" s="94">
        <v>696283</v>
      </c>
      <c r="D26" s="94">
        <f t="shared" ref="D26:D28" si="6">C26-B26</f>
        <v>-182310</v>
      </c>
      <c r="E26" s="95">
        <f t="shared" si="4"/>
        <v>-20.75022223031597</v>
      </c>
      <c r="F26" s="95">
        <f t="shared" ref="F26:F29" si="7">IFERROR(C26/$C$31*100,0)</f>
        <v>0</v>
      </c>
    </row>
    <row r="27" spans="1:6" ht="15.75" x14ac:dyDescent="0.25">
      <c r="A27" s="93" t="s">
        <v>178</v>
      </c>
      <c r="B27" s="100">
        <v>26302</v>
      </c>
      <c r="C27" s="94">
        <v>26302</v>
      </c>
      <c r="D27" s="94">
        <f t="shared" si="6"/>
        <v>0</v>
      </c>
      <c r="E27" s="95">
        <f t="shared" si="4"/>
        <v>0</v>
      </c>
      <c r="F27" s="95">
        <f t="shared" si="7"/>
        <v>0</v>
      </c>
    </row>
    <row r="28" spans="1:6" ht="15.75" x14ac:dyDescent="0.25">
      <c r="A28" s="93" t="s">
        <v>179</v>
      </c>
      <c r="B28" s="100">
        <v>40465</v>
      </c>
      <c r="C28" s="94">
        <v>39180</v>
      </c>
      <c r="D28" s="94">
        <f t="shared" si="6"/>
        <v>-1285</v>
      </c>
      <c r="E28" s="95">
        <f t="shared" si="4"/>
        <v>-3.175583837884588</v>
      </c>
      <c r="F28" s="95">
        <f t="shared" si="7"/>
        <v>0</v>
      </c>
    </row>
    <row r="29" spans="1:6" ht="15.75" x14ac:dyDescent="0.25">
      <c r="A29" s="87" t="s">
        <v>6</v>
      </c>
      <c r="B29" s="101">
        <f>B24+B27+B28</f>
        <v>1684471</v>
      </c>
      <c r="C29" s="101">
        <f>C24+C27+C28</f>
        <v>1348784</v>
      </c>
      <c r="D29" s="101">
        <f>D24+D27+D28</f>
        <v>-335687</v>
      </c>
      <c r="E29" s="102">
        <f t="shared" si="4"/>
        <v>-19.928333583659196</v>
      </c>
      <c r="F29" s="103">
        <f t="shared" si="7"/>
        <v>0</v>
      </c>
    </row>
    <row r="30" spans="1:6" ht="15.75" x14ac:dyDescent="0.25">
      <c r="A30" s="93" t="s">
        <v>7</v>
      </c>
      <c r="B30" s="94">
        <f>B22-B29</f>
        <v>0</v>
      </c>
      <c r="C30" s="94">
        <f>C22-C29</f>
        <v>366271.08999999985</v>
      </c>
      <c r="D30" s="94">
        <f>D22-D29</f>
        <v>366271.08999999997</v>
      </c>
      <c r="E30" s="95"/>
      <c r="F30" s="95"/>
    </row>
    <row r="37" spans="3:3" x14ac:dyDescent="0.25">
      <c r="C37" s="131"/>
    </row>
    <row r="38" spans="3:3" x14ac:dyDescent="0.25">
      <c r="C38" s="132"/>
    </row>
    <row r="39" spans="3:3" x14ac:dyDescent="0.25">
      <c r="C39" s="132"/>
    </row>
  </sheetData>
  <mergeCells count="8">
    <mergeCell ref="A2:F2"/>
    <mergeCell ref="A3:F3"/>
    <mergeCell ref="C4:F4"/>
    <mergeCell ref="C5:C6"/>
    <mergeCell ref="D5:E5"/>
    <mergeCell ref="F5:F6"/>
    <mergeCell ref="A5:A6"/>
    <mergeCell ref="B5:B6"/>
  </mergeCells>
  <printOptions verticalCentered="1"/>
  <pageMargins left="0.51181102362204722" right="0.51181102362204722" top="0.39370078740157483" bottom="0.39370078740157483" header="0.31496062992125984" footer="0.31496062992125984"/>
  <pageSetup paperSize="9" scale="76" orientation="portrait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16" zoomScale="80" zoomScaleNormal="100" zoomScaleSheetLayoutView="80" workbookViewId="0">
      <selection activeCell="D23" sqref="D23"/>
    </sheetView>
  </sheetViews>
  <sheetFormatPr defaultRowHeight="15" x14ac:dyDescent="0.25"/>
  <cols>
    <col min="1" max="1" width="32.85546875" style="3" bestFit="1" customWidth="1"/>
    <col min="2" max="2" width="16" style="3" customWidth="1"/>
    <col min="3" max="3" width="12.140625" style="3" customWidth="1"/>
    <col min="4" max="4" width="14.7109375" style="3" customWidth="1"/>
    <col min="5" max="5" width="11.85546875" style="3" customWidth="1"/>
    <col min="6" max="6" width="14.7109375" style="3" customWidth="1"/>
    <col min="7" max="7" width="9.85546875" style="3" customWidth="1"/>
    <col min="8" max="16384" width="9.140625" style="3"/>
  </cols>
  <sheetData>
    <row r="1" spans="1:13" ht="15.75" thickBot="1" x14ac:dyDescent="0.3">
      <c r="A1" s="3" t="str">
        <f>'Dados Gerais'!A6</f>
        <v>CAU/AL</v>
      </c>
    </row>
    <row r="2" spans="1:13" ht="24.95" customHeight="1" thickTop="1" thickBot="1" x14ac:dyDescent="0.3">
      <c r="A2" s="138" t="s">
        <v>38</v>
      </c>
      <c r="B2" s="138"/>
      <c r="C2" s="138"/>
      <c r="D2" s="138"/>
      <c r="E2" s="138"/>
      <c r="F2" s="138"/>
      <c r="G2" s="138"/>
      <c r="H2" s="5"/>
      <c r="I2" s="5"/>
      <c r="J2" s="5"/>
      <c r="K2" s="5"/>
      <c r="L2" s="5"/>
      <c r="M2" s="5"/>
    </row>
    <row r="3" spans="1:13" ht="15.75" thickTop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.75" thickBot="1" x14ac:dyDescent="0.3">
      <c r="A4" s="74"/>
      <c r="B4" s="152" t="str">
        <f>[1]Receitas!C4</f>
        <v>PROGRAMAÇÃO 2014</v>
      </c>
      <c r="C4" s="152"/>
      <c r="D4" s="152"/>
      <c r="E4" s="152"/>
      <c r="F4" s="152"/>
      <c r="G4" s="152"/>
      <c r="H4" s="74"/>
      <c r="I4" s="74"/>
      <c r="J4" s="74"/>
      <c r="K4" s="74"/>
      <c r="L4" s="74"/>
      <c r="M4" s="74"/>
    </row>
    <row r="5" spans="1:13" ht="39" customHeight="1" thickBot="1" x14ac:dyDescent="0.3">
      <c r="A5" s="54"/>
      <c r="B5" s="153" t="s">
        <v>41</v>
      </c>
      <c r="C5" s="154"/>
      <c r="D5" s="155" t="s">
        <v>4</v>
      </c>
      <c r="E5" s="156"/>
      <c r="F5" s="158" t="s">
        <v>56</v>
      </c>
      <c r="G5" s="159"/>
    </row>
    <row r="6" spans="1:13" ht="35.1" customHeight="1" thickBot="1" x14ac:dyDescent="0.3">
      <c r="A6" s="55" t="s">
        <v>3</v>
      </c>
      <c r="B6" s="7" t="s">
        <v>27</v>
      </c>
      <c r="C6" s="7" t="s">
        <v>26</v>
      </c>
      <c r="D6" s="7" t="s">
        <v>27</v>
      </c>
      <c r="E6" s="7" t="s">
        <v>26</v>
      </c>
      <c r="F6" s="6" t="s">
        <v>55</v>
      </c>
      <c r="G6" s="6" t="s">
        <v>54</v>
      </c>
    </row>
    <row r="7" spans="1:13" ht="30" customHeight="1" thickBot="1" x14ac:dyDescent="0.3">
      <c r="A7" s="56" t="s">
        <v>183</v>
      </c>
      <c r="B7" s="113">
        <f>SUM(B8:B9)</f>
        <v>450058</v>
      </c>
      <c r="C7" s="15">
        <f>IFERROR(B7/$B$23*100,0)</f>
        <v>26.718077496185742</v>
      </c>
      <c r="D7" s="10">
        <f>SUM(D8:D9)</f>
        <v>401172.36</v>
      </c>
      <c r="E7" s="15">
        <f t="shared" ref="E7:E12" si="0">IFERROR(D7/$D$23*100,0)</f>
        <v>29.743271561352131</v>
      </c>
      <c r="F7" s="15">
        <f>D7-B7</f>
        <v>-48885.640000000014</v>
      </c>
      <c r="G7" s="17">
        <f>IFERROR(D7/B7*100,0)</f>
        <v>89.13792444529372</v>
      </c>
    </row>
    <row r="8" spans="1:13" ht="24.95" customHeight="1" thickBot="1" x14ac:dyDescent="0.3">
      <c r="A8" s="57" t="s">
        <v>184</v>
      </c>
      <c r="B8" s="114">
        <v>433858</v>
      </c>
      <c r="C8" s="16">
        <f>IFERROR(B8/$B$7*100,0)</f>
        <v>96.400463940203267</v>
      </c>
      <c r="D8" s="11">
        <v>386897.36</v>
      </c>
      <c r="E8" s="16">
        <f t="shared" si="0"/>
        <v>28.684910507917884</v>
      </c>
      <c r="F8" s="16">
        <f t="shared" ref="F8:F23" si="1">D8-B8</f>
        <v>-46960.640000000014</v>
      </c>
      <c r="G8" s="16">
        <f t="shared" ref="G8:G23" si="2">IFERROR(D8/B8*100,0)</f>
        <v>89.17603455508484</v>
      </c>
    </row>
    <row r="9" spans="1:13" ht="24.95" customHeight="1" thickBot="1" x14ac:dyDescent="0.3">
      <c r="A9" s="57" t="s">
        <v>185</v>
      </c>
      <c r="B9" s="114">
        <v>16200</v>
      </c>
      <c r="C9" s="16">
        <f t="shared" ref="C9" si="3">IFERROR(B9/$B$7*100,0)</f>
        <v>3.5995360597967374</v>
      </c>
      <c r="D9" s="11">
        <v>14275</v>
      </c>
      <c r="E9" s="16">
        <f t="shared" si="0"/>
        <v>1.0583610534342436</v>
      </c>
      <c r="F9" s="16">
        <f t="shared" si="1"/>
        <v>-1925</v>
      </c>
      <c r="G9" s="16">
        <f t="shared" si="2"/>
        <v>88.117283950617292</v>
      </c>
    </row>
    <row r="10" spans="1:13" ht="30" customHeight="1" thickBot="1" x14ac:dyDescent="0.3">
      <c r="A10" s="56" t="s">
        <v>186</v>
      </c>
      <c r="B10" s="113">
        <v>10000</v>
      </c>
      <c r="C10" s="17">
        <f>IFERROR(B10/$B$23*100,0)</f>
        <v>0.59365853948126113</v>
      </c>
      <c r="D10" s="10">
        <v>3403</v>
      </c>
      <c r="E10" s="17">
        <f t="shared" si="0"/>
        <v>0.25230141259801969</v>
      </c>
      <c r="F10" s="17">
        <f t="shared" si="1"/>
        <v>-6597</v>
      </c>
      <c r="G10" s="17">
        <f t="shared" si="2"/>
        <v>34.03</v>
      </c>
    </row>
    <row r="11" spans="1:13" ht="30" customHeight="1" thickBot="1" x14ac:dyDescent="0.3">
      <c r="A11" s="56" t="s">
        <v>187</v>
      </c>
      <c r="B11" s="113">
        <f>SUM(B12:B16)</f>
        <v>546534</v>
      </c>
      <c r="C11" s="17">
        <f>IFERROR(B11/$B$23*100,0)</f>
        <v>32.445457621685158</v>
      </c>
      <c r="D11" s="10">
        <f>SUM(D12:D16)</f>
        <v>320594.74000000005</v>
      </c>
      <c r="E11" s="17">
        <f t="shared" si="0"/>
        <v>23.769175954597372</v>
      </c>
      <c r="F11" s="17">
        <f t="shared" si="1"/>
        <v>-225939.25999999995</v>
      </c>
      <c r="G11" s="17">
        <f t="shared" si="2"/>
        <v>58.659614955336735</v>
      </c>
    </row>
    <row r="12" spans="1:13" ht="24.95" customHeight="1" thickBot="1" x14ac:dyDescent="0.3">
      <c r="A12" s="111" t="s">
        <v>188</v>
      </c>
      <c r="B12" s="115">
        <v>18900</v>
      </c>
      <c r="C12" s="112">
        <f>IFERROR(B12/$B$11*100,0)</f>
        <v>3.4581563086651514</v>
      </c>
      <c r="D12" s="77">
        <v>16138</v>
      </c>
      <c r="E12" s="112">
        <f t="shared" si="0"/>
        <v>1.1964855117563451</v>
      </c>
      <c r="F12" s="112">
        <f t="shared" si="1"/>
        <v>-2762</v>
      </c>
      <c r="G12" s="112">
        <f t="shared" si="2"/>
        <v>85.386243386243393</v>
      </c>
    </row>
    <row r="13" spans="1:13" ht="24.95" customHeight="1" thickBot="1" x14ac:dyDescent="0.3">
      <c r="A13" s="111" t="s">
        <v>189</v>
      </c>
      <c r="B13" s="115">
        <v>14000</v>
      </c>
      <c r="C13" s="112">
        <f t="shared" ref="C13:C16" si="4">IFERROR(B13/$B$11*100,0)</f>
        <v>2.5615972656778903</v>
      </c>
      <c r="D13" s="77">
        <v>12199.25</v>
      </c>
      <c r="E13" s="112">
        <f t="shared" ref="E13:E16" si="5">IFERROR(D13/$D$23*100,0)</f>
        <v>0.90446312301980369</v>
      </c>
      <c r="F13" s="112">
        <f t="shared" si="1"/>
        <v>-1800.75</v>
      </c>
      <c r="G13" s="112">
        <f t="shared" si="2"/>
        <v>87.137500000000003</v>
      </c>
    </row>
    <row r="14" spans="1:13" ht="24.95" customHeight="1" thickBot="1" x14ac:dyDescent="0.3">
      <c r="A14" s="111" t="s">
        <v>190</v>
      </c>
      <c r="B14" s="115">
        <v>454252</v>
      </c>
      <c r="C14" s="112">
        <f t="shared" si="4"/>
        <v>83.11504865205093</v>
      </c>
      <c r="D14" s="77">
        <v>192942.09</v>
      </c>
      <c r="E14" s="112">
        <f t="shared" si="5"/>
        <v>14.304896225863722</v>
      </c>
      <c r="F14" s="112">
        <f t="shared" si="1"/>
        <v>-261309.91</v>
      </c>
      <c r="G14" s="112">
        <f t="shared" si="2"/>
        <v>42.474681454346921</v>
      </c>
    </row>
    <row r="15" spans="1:13" ht="24.95" customHeight="1" thickBot="1" x14ac:dyDescent="0.3">
      <c r="A15" s="111" t="s">
        <v>191</v>
      </c>
      <c r="B15" s="115">
        <v>57882</v>
      </c>
      <c r="C15" s="112">
        <f t="shared" si="4"/>
        <v>10.590740923711973</v>
      </c>
      <c r="D15" s="77">
        <v>81587.070000000007</v>
      </c>
      <c r="E15" s="112">
        <f t="shared" si="5"/>
        <v>6.0489371174650355</v>
      </c>
      <c r="F15" s="112">
        <f t="shared" si="1"/>
        <v>23705.070000000007</v>
      </c>
      <c r="G15" s="112">
        <f t="shared" si="2"/>
        <v>140.95413081787086</v>
      </c>
    </row>
    <row r="16" spans="1:13" ht="24.95" customHeight="1" thickBot="1" x14ac:dyDescent="0.3">
      <c r="A16" s="111" t="s">
        <v>192</v>
      </c>
      <c r="B16" s="115">
        <v>1500</v>
      </c>
      <c r="C16" s="112">
        <f t="shared" si="4"/>
        <v>0.27445684989405966</v>
      </c>
      <c r="D16" s="77">
        <v>17728.330000000002</v>
      </c>
      <c r="E16" s="112">
        <f t="shared" si="5"/>
        <v>1.3143939764924628</v>
      </c>
      <c r="F16" s="112">
        <f t="shared" si="1"/>
        <v>16228.330000000002</v>
      </c>
      <c r="G16" s="112">
        <f t="shared" si="2"/>
        <v>1181.8886666666667</v>
      </c>
    </row>
    <row r="17" spans="1:7" ht="30" customHeight="1" thickBot="1" x14ac:dyDescent="0.3">
      <c r="A17" s="56" t="s">
        <v>193</v>
      </c>
      <c r="B17" s="113">
        <v>15000</v>
      </c>
      <c r="C17" s="17">
        <f t="shared" ref="C17:C23" si="6">IFERROR(B17/$B$23*100,0)</f>
        <v>0.89048780922189175</v>
      </c>
      <c r="D17" s="10">
        <v>26138.29</v>
      </c>
      <c r="E17" s="17">
        <f t="shared" ref="E17:E23" si="7">IFERROR(D17/$D$23*100,0)</f>
        <v>1.9379158066108411</v>
      </c>
      <c r="F17" s="17">
        <f t="shared" si="1"/>
        <v>11138.29</v>
      </c>
      <c r="G17" s="17">
        <f t="shared" si="2"/>
        <v>174.25526666666667</v>
      </c>
    </row>
    <row r="18" spans="1:7" ht="24.95" customHeight="1" thickBot="1" x14ac:dyDescent="0.3">
      <c r="A18" s="58" t="s">
        <v>194</v>
      </c>
      <c r="B18" s="9">
        <f>B7+B10+B11+B17</f>
        <v>1021592</v>
      </c>
      <c r="C18" s="18">
        <f t="shared" si="6"/>
        <v>60.647681466574056</v>
      </c>
      <c r="D18" s="9">
        <f>D7+D10+D11+D17</f>
        <v>751308.39000000013</v>
      </c>
      <c r="E18" s="18">
        <f t="shared" si="7"/>
        <v>55.702664735158372</v>
      </c>
      <c r="F18" s="18">
        <f t="shared" si="1"/>
        <v>-270283.60999999987</v>
      </c>
      <c r="G18" s="18">
        <f t="shared" si="2"/>
        <v>73.542900688337426</v>
      </c>
    </row>
    <row r="19" spans="1:7" ht="24.95" customHeight="1" thickBot="1" x14ac:dyDescent="0.3">
      <c r="A19" s="107" t="s">
        <v>195</v>
      </c>
      <c r="B19" s="108">
        <v>596111</v>
      </c>
      <c r="C19" s="109">
        <f t="shared" si="6"/>
        <v>35.388638562871407</v>
      </c>
      <c r="D19" s="110">
        <v>531993</v>
      </c>
      <c r="E19" s="109">
        <f t="shared" si="7"/>
        <v>39.442428854616011</v>
      </c>
      <c r="F19" s="109">
        <f>D19-B19</f>
        <v>-64118</v>
      </c>
      <c r="G19" s="109">
        <f>IFERROR(D19/B19*100,0)</f>
        <v>89.243949532889005</v>
      </c>
    </row>
    <row r="20" spans="1:7" ht="24.95" customHeight="1" thickBot="1" x14ac:dyDescent="0.3">
      <c r="A20" s="58" t="s">
        <v>196</v>
      </c>
      <c r="B20" s="9">
        <f>SUM(B18:B19)</f>
        <v>1617703</v>
      </c>
      <c r="C20" s="18">
        <f t="shared" si="6"/>
        <v>96.036320029445463</v>
      </c>
      <c r="D20" s="9">
        <f>SUM(D18:D19)</f>
        <v>1283301.3900000001</v>
      </c>
      <c r="E20" s="18">
        <f t="shared" si="7"/>
        <v>95.14509358977439</v>
      </c>
      <c r="F20" s="18">
        <f>D20-B20</f>
        <v>-334401.60999999987</v>
      </c>
      <c r="G20" s="18">
        <f>IFERROR(D20/B20*100,0)</f>
        <v>79.32861532679361</v>
      </c>
    </row>
    <row r="21" spans="1:7" ht="24.95" customHeight="1" thickBot="1" x14ac:dyDescent="0.3">
      <c r="A21" s="107" t="s">
        <v>86</v>
      </c>
      <c r="B21" s="108">
        <v>26302</v>
      </c>
      <c r="C21" s="109">
        <f t="shared" si="6"/>
        <v>1.5614406905436131</v>
      </c>
      <c r="D21" s="110">
        <v>26302</v>
      </c>
      <c r="E21" s="109">
        <f t="shared" si="7"/>
        <v>1.9500534099774063</v>
      </c>
      <c r="F21" s="109">
        <f>D21-B21</f>
        <v>0</v>
      </c>
      <c r="G21" s="109">
        <f>IFERROR(D21/B21*100,0)</f>
        <v>100</v>
      </c>
    </row>
    <row r="22" spans="1:7" ht="30" customHeight="1" thickBot="1" x14ac:dyDescent="0.3">
      <c r="A22" s="107" t="s">
        <v>197</v>
      </c>
      <c r="B22" s="108">
        <v>40465</v>
      </c>
      <c r="C22" s="109">
        <f t="shared" si="6"/>
        <v>2.4022392800109231</v>
      </c>
      <c r="D22" s="110">
        <v>39180.18</v>
      </c>
      <c r="E22" s="109">
        <f t="shared" si="7"/>
        <v>2.9048530002482158</v>
      </c>
      <c r="F22" s="109">
        <f t="shared" si="1"/>
        <v>-1284.8199999999997</v>
      </c>
      <c r="G22" s="109">
        <f>IFERROR(D22/B22*100,0)</f>
        <v>96.824860990979857</v>
      </c>
    </row>
    <row r="23" spans="1:7" ht="24.95" customHeight="1" thickBot="1" x14ac:dyDescent="0.3">
      <c r="A23" s="13" t="s">
        <v>198</v>
      </c>
      <c r="B23" s="14">
        <f>SUM(B20:B22)</f>
        <v>1684470</v>
      </c>
      <c r="C23" s="19">
        <f t="shared" si="6"/>
        <v>100</v>
      </c>
      <c r="D23" s="14">
        <f>SUM(D20:D22)</f>
        <v>1348783.57</v>
      </c>
      <c r="E23" s="19">
        <f t="shared" si="7"/>
        <v>100</v>
      </c>
      <c r="F23" s="19">
        <f t="shared" si="1"/>
        <v>-335686.42999999993</v>
      </c>
      <c r="G23" s="19">
        <f t="shared" si="2"/>
        <v>80.071688424252145</v>
      </c>
    </row>
    <row r="24" spans="1:7" ht="15.75" thickBot="1" x14ac:dyDescent="0.3">
      <c r="A24" s="74"/>
      <c r="B24" s="74"/>
      <c r="C24" s="74"/>
      <c r="D24" s="74"/>
      <c r="E24" s="74"/>
      <c r="F24" s="74"/>
      <c r="G24" s="74"/>
    </row>
    <row r="25" spans="1:7" ht="24.95" customHeight="1" thickTop="1" thickBot="1" x14ac:dyDescent="0.3">
      <c r="A25" s="157" t="s">
        <v>40</v>
      </c>
      <c r="B25" s="157"/>
      <c r="C25" s="157"/>
      <c r="D25" s="157"/>
      <c r="E25" s="157"/>
      <c r="F25" s="157"/>
      <c r="G25" s="157"/>
    </row>
    <row r="26" spans="1:7" ht="102.75" customHeight="1" thickTop="1" thickBot="1" x14ac:dyDescent="0.3">
      <c r="A26" s="157"/>
      <c r="B26" s="157"/>
      <c r="C26" s="157"/>
      <c r="D26" s="157"/>
      <c r="E26" s="157"/>
      <c r="F26" s="157"/>
      <c r="G26" s="157"/>
    </row>
    <row r="27" spans="1:7" ht="51.75" customHeight="1" thickTop="1" thickBot="1" x14ac:dyDescent="0.3">
      <c r="A27" s="157" t="s">
        <v>39</v>
      </c>
      <c r="B27" s="157"/>
      <c r="C27" s="157"/>
      <c r="D27" s="157"/>
      <c r="E27" s="157"/>
      <c r="F27" s="157"/>
      <c r="G27" s="157"/>
    </row>
    <row r="28" spans="1:7" ht="102.75" customHeight="1" thickTop="1" thickBot="1" x14ac:dyDescent="0.3">
      <c r="A28" s="157" t="s">
        <v>122</v>
      </c>
      <c r="B28" s="157"/>
      <c r="C28" s="157"/>
      <c r="D28" s="157"/>
      <c r="E28" s="157"/>
      <c r="F28" s="157"/>
      <c r="G28" s="157"/>
    </row>
    <row r="29" spans="1:7" ht="15.75" thickTop="1" x14ac:dyDescent="0.25"/>
  </sheetData>
  <mergeCells count="10">
    <mergeCell ref="A28:G28"/>
    <mergeCell ref="F5:G5"/>
    <mergeCell ref="A25:G25"/>
    <mergeCell ref="A26:G26"/>
    <mergeCell ref="A27:G27"/>
    <mergeCell ref="A3:M3"/>
    <mergeCell ref="A2:G2"/>
    <mergeCell ref="B4:G4"/>
    <mergeCell ref="B5:C5"/>
    <mergeCell ref="D5:E5"/>
  </mergeCells>
  <pageMargins left="0.51181102362204722" right="0.51181102362204722" top="0.98425196850393704" bottom="0.78740157480314965" header="0.31496062992125984" footer="0.31496062992125984"/>
  <pageSetup paperSize="9" scale="82" orientation="portrait" r:id="rId1"/>
  <headerFooter>
    <oddFooter>&amp;R&amp;P / &amp;N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0" zoomScaleNormal="100" workbookViewId="0">
      <selection activeCell="N39" sqref="N39"/>
    </sheetView>
  </sheetViews>
  <sheetFormatPr defaultRowHeight="15" x14ac:dyDescent="0.25"/>
  <cols>
    <col min="1" max="11" width="13.85546875" style="1" customWidth="1"/>
    <col min="12" max="12" width="8.85546875" style="1" customWidth="1"/>
    <col min="13" max="16384" width="9.140625" style="1"/>
  </cols>
  <sheetData>
    <row r="2" spans="1:1" ht="15.75" x14ac:dyDescent="0.25">
      <c r="A2" s="2"/>
    </row>
  </sheetData>
  <printOptions horizontalCentered="1" verticalCentered="1"/>
  <pageMargins left="0" right="0" top="0.78740157480314965" bottom="0.78740157480314965" header="0.31496062992125984" footer="0.31496062992125984"/>
  <pageSetup paperSize="9" scale="86" orientation="landscape" r:id="rId1"/>
  <headerFooter>
    <oddFooter>&amp;R&amp;P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10" zoomScaleNormal="100" workbookViewId="0">
      <selection activeCell="A3" sqref="A3:S3"/>
    </sheetView>
  </sheetViews>
  <sheetFormatPr defaultRowHeight="15" x14ac:dyDescent="0.25"/>
  <cols>
    <col min="1" max="19" width="9.140625" style="4"/>
    <col min="20" max="16384" width="9.140625" style="3"/>
  </cols>
  <sheetData>
    <row r="1" spans="1:19" ht="19.5" thickTop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x14ac:dyDescent="0.25">
      <c r="A4" s="136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6.5" thickBot="1" x14ac:dyDescent="0.3">
      <c r="A6" s="160" t="str">
        <f>'Dados Gerais'!A6</f>
        <v>CAU/AL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ht="24.95" customHeight="1" thickTop="1" thickBot="1" x14ac:dyDescent="0.3">
      <c r="A7" s="141" t="s">
        <v>19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24.95" customHeight="1" thickBot="1" x14ac:dyDescent="0.3">
      <c r="A8" s="142" t="s">
        <v>28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24.95" customHeight="1" thickTop="1" thickBot="1" x14ac:dyDescent="0.3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4.95" customHeight="1" thickTop="1" thickBot="1" x14ac:dyDescent="0.3">
      <c r="A10" s="143" t="s">
        <v>29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24.95" customHeight="1" thickTop="1" thickBot="1" x14ac:dyDescent="0.3">
      <c r="A11" s="138" t="s">
        <v>62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47.75" customHeight="1" thickTop="1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4.95" customHeight="1" thickTop="1" thickBot="1" x14ac:dyDescent="0.3">
      <c r="A13" s="138" t="s">
        <v>20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53" customHeight="1" thickTop="1" thickBot="1" x14ac:dyDescent="0.3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4.95" customHeight="1" thickTop="1" thickBot="1" x14ac:dyDescent="0.3">
      <c r="A15" s="138" t="s">
        <v>63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32" customHeight="1" thickTop="1" thickBot="1" x14ac:dyDescent="0.3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5.75" thickTop="1" x14ac:dyDescent="0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16">
    <mergeCell ref="A17:S17"/>
    <mergeCell ref="A14:S14"/>
    <mergeCell ref="A15:S15"/>
    <mergeCell ref="A16:S16"/>
    <mergeCell ref="A8:S8"/>
    <mergeCell ref="A9:S9"/>
    <mergeCell ref="A10:S10"/>
    <mergeCell ref="A11:S11"/>
    <mergeCell ref="A12:S12"/>
    <mergeCell ref="A13:S13"/>
    <mergeCell ref="A7:S7"/>
    <mergeCell ref="A1:S1"/>
    <mergeCell ref="A2:S2"/>
    <mergeCell ref="A3:S3"/>
    <mergeCell ref="A4:S4"/>
    <mergeCell ref="A6:S6"/>
  </mergeCells>
  <printOptions horizontalCentered="1"/>
  <pageMargins left="0.11811023622047245" right="0.11811023622047245" top="0.78740157480314965" bottom="0.39370078740157483" header="0.31496062992125984" footer="0.31496062992125984"/>
  <pageSetup paperSize="9" scale="74" orientation="landscape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80" zoomScaleNormal="100" zoomScaleSheetLayoutView="80" workbookViewId="0">
      <pane ySplit="4" topLeftCell="A23" activePane="bottomLeft" state="frozen"/>
      <selection pane="bottomLeft" activeCell="D16" sqref="D16"/>
    </sheetView>
  </sheetViews>
  <sheetFormatPr defaultRowHeight="15" x14ac:dyDescent="0.25"/>
  <cols>
    <col min="1" max="1" width="6" style="21" customWidth="1"/>
    <col min="2" max="2" width="51.85546875" style="1" customWidth="1"/>
    <col min="3" max="5" width="39.140625" style="1" customWidth="1"/>
    <col min="6" max="6" width="33.7109375" style="1" customWidth="1"/>
    <col min="7" max="16384" width="9.140625" style="1"/>
  </cols>
  <sheetData>
    <row r="1" spans="1:6" ht="15.75" thickBot="1" x14ac:dyDescent="0.3">
      <c r="A1" s="53" t="str">
        <f>'Dados Gerais'!A6</f>
        <v>CAU/AL</v>
      </c>
    </row>
    <row r="2" spans="1:6" s="3" customFormat="1" ht="24.95" customHeight="1" thickTop="1" thickBot="1" x14ac:dyDescent="0.3">
      <c r="A2" s="138" t="s">
        <v>64</v>
      </c>
      <c r="B2" s="138"/>
      <c r="C2" s="138"/>
      <c r="D2" s="138"/>
      <c r="E2" s="138"/>
      <c r="F2" s="138"/>
    </row>
    <row r="3" spans="1:6" ht="16.5" thickTop="1" thickBot="1" x14ac:dyDescent="0.3">
      <c r="A3" s="163"/>
      <c r="B3" s="163"/>
      <c r="C3" s="163"/>
      <c r="D3" s="163"/>
      <c r="E3" s="163"/>
      <c r="F3" s="163"/>
    </row>
    <row r="4" spans="1:6" ht="35.1" customHeight="1" thickBot="1" x14ac:dyDescent="0.3">
      <c r="A4" s="24" t="s">
        <v>43</v>
      </c>
      <c r="B4" s="24" t="s">
        <v>21</v>
      </c>
      <c r="C4" s="24" t="s">
        <v>22</v>
      </c>
      <c r="D4" s="24" t="s">
        <v>23</v>
      </c>
      <c r="E4" s="24" t="s">
        <v>24</v>
      </c>
      <c r="F4" s="24" t="s">
        <v>25</v>
      </c>
    </row>
    <row r="5" spans="1:6" ht="64.5" customHeight="1" x14ac:dyDescent="0.25">
      <c r="A5" s="65" t="s">
        <v>93</v>
      </c>
      <c r="B5" s="63" t="s">
        <v>95</v>
      </c>
      <c r="C5" s="63" t="s">
        <v>124</v>
      </c>
      <c r="D5" s="82" t="s">
        <v>125</v>
      </c>
      <c r="E5" s="69" t="s">
        <v>154</v>
      </c>
      <c r="F5" s="64"/>
    </row>
    <row r="6" spans="1:6" ht="76.5" x14ac:dyDescent="0.25">
      <c r="A6" s="65" t="s">
        <v>93</v>
      </c>
      <c r="B6" s="63" t="s">
        <v>96</v>
      </c>
      <c r="C6" s="63" t="s">
        <v>138</v>
      </c>
      <c r="D6" s="82" t="s">
        <v>116</v>
      </c>
      <c r="E6" s="69"/>
      <c r="F6" s="64" t="s">
        <v>126</v>
      </c>
    </row>
    <row r="7" spans="1:6" ht="64.5" customHeight="1" x14ac:dyDescent="0.25">
      <c r="A7" s="65" t="s">
        <v>93</v>
      </c>
      <c r="B7" s="63" t="s">
        <v>97</v>
      </c>
      <c r="C7" s="63" t="s">
        <v>101</v>
      </c>
      <c r="D7" s="82" t="s">
        <v>128</v>
      </c>
      <c r="E7" s="64" t="s">
        <v>127</v>
      </c>
      <c r="F7" s="64"/>
    </row>
    <row r="8" spans="1:6" ht="114.75" x14ac:dyDescent="0.25">
      <c r="A8" s="65" t="s">
        <v>93</v>
      </c>
      <c r="B8" s="63" t="s">
        <v>98</v>
      </c>
      <c r="C8" s="63" t="s">
        <v>129</v>
      </c>
      <c r="D8" s="82" t="s">
        <v>116</v>
      </c>
      <c r="E8" s="69" t="s">
        <v>155</v>
      </c>
      <c r="F8" s="64" t="s">
        <v>130</v>
      </c>
    </row>
    <row r="9" spans="1:6" ht="64.5" customHeight="1" x14ac:dyDescent="0.25">
      <c r="A9" s="65" t="s">
        <v>94</v>
      </c>
      <c r="B9" s="63" t="s">
        <v>99</v>
      </c>
      <c r="C9" s="63" t="s">
        <v>102</v>
      </c>
      <c r="D9" s="82" t="s">
        <v>131</v>
      </c>
      <c r="E9" s="64" t="s">
        <v>132</v>
      </c>
      <c r="F9" s="64"/>
    </row>
    <row r="10" spans="1:6" ht="113.25" customHeight="1" x14ac:dyDescent="0.25">
      <c r="A10" s="65" t="s">
        <v>93</v>
      </c>
      <c r="B10" s="63" t="s">
        <v>100</v>
      </c>
      <c r="C10" s="68" t="s">
        <v>134</v>
      </c>
      <c r="D10" s="81" t="s">
        <v>135</v>
      </c>
      <c r="E10" s="63" t="s">
        <v>133</v>
      </c>
      <c r="F10" s="64" t="s">
        <v>136</v>
      </c>
    </row>
    <row r="11" spans="1:6" ht="89.25" x14ac:dyDescent="0.25">
      <c r="A11" s="65" t="s">
        <v>93</v>
      </c>
      <c r="B11" s="63" t="s">
        <v>78</v>
      </c>
      <c r="C11" s="83" t="s">
        <v>137</v>
      </c>
      <c r="D11" s="82" t="s">
        <v>116</v>
      </c>
      <c r="E11" s="64"/>
      <c r="F11" s="64" t="s">
        <v>140</v>
      </c>
    </row>
    <row r="12" spans="1:6" ht="80.25" customHeight="1" x14ac:dyDescent="0.25">
      <c r="A12" s="65" t="s">
        <v>93</v>
      </c>
      <c r="B12" s="63" t="s">
        <v>79</v>
      </c>
      <c r="C12" s="63" t="s">
        <v>103</v>
      </c>
      <c r="D12" s="82" t="s">
        <v>116</v>
      </c>
      <c r="E12" s="64"/>
      <c r="F12" s="64" t="s">
        <v>136</v>
      </c>
    </row>
    <row r="13" spans="1:6" ht="64.5" customHeight="1" x14ac:dyDescent="0.25">
      <c r="A13" s="65" t="s">
        <v>93</v>
      </c>
      <c r="B13" s="63" t="s">
        <v>80</v>
      </c>
      <c r="C13" s="66" t="s">
        <v>104</v>
      </c>
      <c r="D13" s="82" t="s">
        <v>116</v>
      </c>
      <c r="E13" s="64"/>
      <c r="F13" s="64" t="s">
        <v>136</v>
      </c>
    </row>
    <row r="14" spans="1:6" ht="114.75" x14ac:dyDescent="0.25">
      <c r="A14" s="65" t="s">
        <v>93</v>
      </c>
      <c r="B14" s="63" t="s">
        <v>81</v>
      </c>
      <c r="C14" s="67" t="s">
        <v>105</v>
      </c>
      <c r="D14" s="82" t="s">
        <v>149</v>
      </c>
      <c r="E14" s="64" t="s">
        <v>142</v>
      </c>
      <c r="F14" s="64"/>
    </row>
    <row r="15" spans="1:6" ht="64.5" customHeight="1" x14ac:dyDescent="0.25">
      <c r="A15" s="65" t="s">
        <v>93</v>
      </c>
      <c r="B15" s="64" t="s">
        <v>82</v>
      </c>
      <c r="C15" s="64" t="s">
        <v>106</v>
      </c>
      <c r="D15" s="82" t="s">
        <v>116</v>
      </c>
      <c r="E15" s="64"/>
      <c r="F15" s="64" t="s">
        <v>136</v>
      </c>
    </row>
    <row r="16" spans="1:6" ht="110.25" customHeight="1" x14ac:dyDescent="0.25">
      <c r="A16" s="65" t="s">
        <v>93</v>
      </c>
      <c r="B16" s="63" t="s">
        <v>83</v>
      </c>
      <c r="C16" s="63" t="s">
        <v>107</v>
      </c>
      <c r="D16" s="64" t="s">
        <v>202</v>
      </c>
      <c r="E16" s="64" t="s">
        <v>139</v>
      </c>
      <c r="F16" s="64" t="s">
        <v>200</v>
      </c>
    </row>
    <row r="17" spans="1:6" ht="64.5" customHeight="1" x14ac:dyDescent="0.25">
      <c r="A17" s="65" t="s">
        <v>93</v>
      </c>
      <c r="B17" s="63" t="s">
        <v>84</v>
      </c>
      <c r="C17" s="63" t="s">
        <v>108</v>
      </c>
      <c r="D17" s="82" t="s">
        <v>143</v>
      </c>
      <c r="E17" s="64" t="s">
        <v>117</v>
      </c>
      <c r="F17" s="64"/>
    </row>
    <row r="18" spans="1:6" ht="64.5" customHeight="1" x14ac:dyDescent="0.25">
      <c r="A18" s="65" t="s">
        <v>93</v>
      </c>
      <c r="B18" s="63" t="s">
        <v>85</v>
      </c>
      <c r="C18" s="64" t="s">
        <v>109</v>
      </c>
      <c r="D18" s="82" t="s">
        <v>116</v>
      </c>
      <c r="E18" s="64"/>
      <c r="F18" s="64" t="s">
        <v>147</v>
      </c>
    </row>
    <row r="19" spans="1:6" ht="64.5" customHeight="1" x14ac:dyDescent="0.25">
      <c r="A19" s="65" t="s">
        <v>94</v>
      </c>
      <c r="B19" s="63" t="s">
        <v>86</v>
      </c>
      <c r="C19" s="63" t="s">
        <v>110</v>
      </c>
      <c r="D19" s="64" t="s">
        <v>118</v>
      </c>
      <c r="E19" s="64" t="s">
        <v>118</v>
      </c>
      <c r="F19" s="64"/>
    </row>
    <row r="20" spans="1:6" ht="64.5" customHeight="1" x14ac:dyDescent="0.25">
      <c r="A20" s="65" t="s">
        <v>94</v>
      </c>
      <c r="B20" s="63" t="s">
        <v>87</v>
      </c>
      <c r="C20" s="63" t="s">
        <v>111</v>
      </c>
      <c r="D20" s="82" t="s">
        <v>141</v>
      </c>
      <c r="E20" s="64" t="s">
        <v>148</v>
      </c>
      <c r="F20" s="64"/>
    </row>
    <row r="21" spans="1:6" ht="64.5" customHeight="1" x14ac:dyDescent="0.25">
      <c r="A21" s="65" t="s">
        <v>94</v>
      </c>
      <c r="B21" s="63" t="s">
        <v>88</v>
      </c>
      <c r="C21" s="63" t="s">
        <v>144</v>
      </c>
      <c r="D21" s="82" t="s">
        <v>143</v>
      </c>
      <c r="E21" s="70" t="s">
        <v>120</v>
      </c>
      <c r="F21" s="64"/>
    </row>
    <row r="22" spans="1:6" ht="64.5" customHeight="1" x14ac:dyDescent="0.25">
      <c r="A22" s="65" t="s">
        <v>94</v>
      </c>
      <c r="B22" s="63" t="s">
        <v>89</v>
      </c>
      <c r="C22" s="63" t="s">
        <v>112</v>
      </c>
      <c r="D22" s="64" t="s">
        <v>119</v>
      </c>
      <c r="E22" s="64" t="s">
        <v>121</v>
      </c>
      <c r="F22" s="64"/>
    </row>
    <row r="23" spans="1:6" ht="64.5" customHeight="1" x14ac:dyDescent="0.25">
      <c r="A23" s="65" t="s">
        <v>93</v>
      </c>
      <c r="B23" s="63" t="s">
        <v>90</v>
      </c>
      <c r="C23" s="63" t="s">
        <v>113</v>
      </c>
      <c r="D23" s="82" t="s">
        <v>145</v>
      </c>
      <c r="E23" s="82" t="s">
        <v>146</v>
      </c>
      <c r="F23" s="64"/>
    </row>
    <row r="24" spans="1:6" ht="64.5" customHeight="1" x14ac:dyDescent="0.25">
      <c r="A24" s="65" t="s">
        <v>93</v>
      </c>
      <c r="B24" s="63" t="s">
        <v>91</v>
      </c>
      <c r="C24" s="63" t="s">
        <v>114</v>
      </c>
      <c r="D24" s="82" t="s">
        <v>150</v>
      </c>
      <c r="E24" s="82" t="s">
        <v>150</v>
      </c>
      <c r="F24" s="64"/>
    </row>
    <row r="25" spans="1:6" ht="64.5" customHeight="1" thickBot="1" x14ac:dyDescent="0.3">
      <c r="A25" s="65" t="s">
        <v>93</v>
      </c>
      <c r="B25" s="63" t="s">
        <v>92</v>
      </c>
      <c r="C25" s="63" t="s">
        <v>115</v>
      </c>
      <c r="D25" s="82" t="s">
        <v>152</v>
      </c>
      <c r="E25" s="82" t="s">
        <v>151</v>
      </c>
      <c r="F25" s="64"/>
    </row>
    <row r="26" spans="1:6" x14ac:dyDescent="0.25">
      <c r="A26" s="162" t="s">
        <v>42</v>
      </c>
      <c r="B26" s="162"/>
      <c r="C26" s="162"/>
      <c r="D26" s="162"/>
      <c r="E26" s="162"/>
      <c r="F26" s="162"/>
    </row>
  </sheetData>
  <mergeCells count="3">
    <mergeCell ref="A2:F2"/>
    <mergeCell ref="A26:F26"/>
    <mergeCell ref="A3:F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7" orientation="landscape" r:id="rId1"/>
  <headerFooter>
    <oddFooter>&amp;R&amp;P / &amp;N</oddFooter>
  </headerFooter>
  <rowBreaks count="1" manualBreakCount="1">
    <brk id="1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6" zoomScaleNormal="100" zoomScaleSheetLayoutView="100" workbookViewId="0">
      <selection activeCell="A35" sqref="A35:J35"/>
    </sheetView>
  </sheetViews>
  <sheetFormatPr defaultRowHeight="15" x14ac:dyDescent="0.25"/>
  <cols>
    <col min="1" max="1" width="6.85546875" style="3" customWidth="1"/>
    <col min="2" max="2" width="52.5703125" style="3" customWidth="1"/>
    <col min="3" max="3" width="21.7109375" style="3" customWidth="1"/>
    <col min="4" max="4" width="19.7109375" style="3" customWidth="1"/>
    <col min="5" max="5" width="11.85546875" style="3" customWidth="1"/>
    <col min="6" max="6" width="17.5703125" style="3" customWidth="1"/>
    <col min="7" max="7" width="19.85546875" style="3" customWidth="1"/>
    <col min="8" max="8" width="12" style="3" customWidth="1"/>
    <col min="9" max="9" width="17.7109375" style="3" customWidth="1"/>
    <col min="10" max="10" width="10.140625" style="3" customWidth="1"/>
    <col min="11" max="11" width="15.85546875" style="3" bestFit="1" customWidth="1"/>
    <col min="12" max="12" width="13.28515625" style="3" bestFit="1" customWidth="1"/>
    <col min="13" max="16384" width="9.140625" style="3"/>
  </cols>
  <sheetData>
    <row r="1" spans="1:10" ht="15.75" thickBot="1" x14ac:dyDescent="0.3">
      <c r="A1" s="3" t="str">
        <f>'Dados Gerais'!A6</f>
        <v>CAU/AL</v>
      </c>
    </row>
    <row r="2" spans="1:10" ht="24.95" customHeight="1" thickTop="1" thickBot="1" x14ac:dyDescent="0.3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6.5" thickTop="1" thickBot="1" x14ac:dyDescent="0.3">
      <c r="A3" s="48"/>
      <c r="B3" s="48"/>
      <c r="C3" s="29"/>
      <c r="D3" s="29"/>
      <c r="E3" s="29"/>
      <c r="F3" s="48"/>
      <c r="G3" s="48"/>
      <c r="H3" s="48"/>
      <c r="I3" s="48"/>
      <c r="J3" s="48"/>
    </row>
    <row r="4" spans="1:10" ht="15.75" customHeight="1" thickBot="1" x14ac:dyDescent="0.3">
      <c r="A4" s="48"/>
      <c r="B4" s="48"/>
      <c r="C4" s="170" t="s">
        <v>61</v>
      </c>
      <c r="D4" s="171"/>
      <c r="E4" s="171"/>
      <c r="F4" s="171"/>
      <c r="G4" s="171"/>
      <c r="H4" s="171"/>
      <c r="I4" s="171"/>
      <c r="J4" s="172"/>
    </row>
    <row r="5" spans="1:10" ht="24.95" customHeight="1" thickBot="1" x14ac:dyDescent="0.3">
      <c r="A5" s="26"/>
      <c r="B5" s="26"/>
      <c r="C5" s="174" t="s">
        <v>68</v>
      </c>
      <c r="D5" s="174"/>
      <c r="E5" s="184"/>
      <c r="F5" s="173" t="s">
        <v>69</v>
      </c>
      <c r="G5" s="174"/>
      <c r="H5" s="174"/>
      <c r="I5" s="175" t="s">
        <v>70</v>
      </c>
      <c r="J5" s="176"/>
    </row>
    <row r="6" spans="1:10" ht="24.95" customHeight="1" thickBot="1" x14ac:dyDescent="0.3">
      <c r="A6" s="48"/>
      <c r="B6" s="48"/>
      <c r="C6" s="174" t="s">
        <v>46</v>
      </c>
      <c r="D6" s="164" t="s">
        <v>66</v>
      </c>
      <c r="E6" s="165"/>
      <c r="F6" s="173" t="s">
        <v>46</v>
      </c>
      <c r="G6" s="164" t="s">
        <v>67</v>
      </c>
      <c r="H6" s="164"/>
      <c r="I6" s="177"/>
      <c r="J6" s="178"/>
    </row>
    <row r="7" spans="1:10" ht="24.95" customHeight="1" thickBot="1" x14ac:dyDescent="0.3">
      <c r="A7" s="48"/>
      <c r="B7" s="48"/>
      <c r="C7" s="174"/>
      <c r="D7" s="181" t="s">
        <v>71</v>
      </c>
      <c r="E7" s="183"/>
      <c r="F7" s="173"/>
      <c r="G7" s="181" t="s">
        <v>72</v>
      </c>
      <c r="H7" s="182"/>
      <c r="I7" s="179" t="s">
        <v>55</v>
      </c>
      <c r="J7" s="179" t="s">
        <v>54</v>
      </c>
    </row>
    <row r="8" spans="1:10" ht="24.95" customHeight="1" thickBot="1" x14ac:dyDescent="0.3">
      <c r="A8" s="24" t="s">
        <v>44</v>
      </c>
      <c r="B8" s="24" t="s">
        <v>21</v>
      </c>
      <c r="C8" s="174"/>
      <c r="D8" s="24" t="s">
        <v>65</v>
      </c>
      <c r="E8" s="60" t="s">
        <v>54</v>
      </c>
      <c r="F8" s="173"/>
      <c r="G8" s="24" t="s">
        <v>65</v>
      </c>
      <c r="H8" s="59" t="s">
        <v>54</v>
      </c>
      <c r="I8" s="180"/>
      <c r="J8" s="180"/>
    </row>
    <row r="9" spans="1:10" ht="30" customHeight="1" thickBot="1" x14ac:dyDescent="0.3">
      <c r="A9" s="25" t="str">
        <f>'Metas-Resultados'!A5</f>
        <v>P</v>
      </c>
      <c r="B9" s="71" t="str">
        <f>'Metas-Resultados'!B5</f>
        <v>Palestra, seminário ou evento sobre Exercícío Profissional.</v>
      </c>
      <c r="C9" s="27">
        <v>1500</v>
      </c>
      <c r="D9" s="27">
        <v>0</v>
      </c>
      <c r="E9" s="27">
        <f>IFERROR(D9/C9*100,0)</f>
        <v>0</v>
      </c>
      <c r="F9" s="27"/>
      <c r="G9" s="27">
        <v>0</v>
      </c>
      <c r="H9" s="27">
        <f>IFERROR(G9/F9*100,0)</f>
        <v>0</v>
      </c>
      <c r="I9" s="27">
        <f>F9-C9</f>
        <v>-1500</v>
      </c>
      <c r="J9" s="27">
        <f>IFERROR(F9/C9*100,0)</f>
        <v>0</v>
      </c>
    </row>
    <row r="10" spans="1:10" ht="30" customHeight="1" thickBot="1" x14ac:dyDescent="0.3">
      <c r="A10" s="25" t="str">
        <f>'Metas-Resultados'!A6</f>
        <v>P</v>
      </c>
      <c r="B10" s="71" t="str">
        <f>'Metas-Resultados'!B6</f>
        <v>Inspetoria CAU/AL</v>
      </c>
      <c r="C10" s="27">
        <v>15000</v>
      </c>
      <c r="D10" s="27">
        <v>0</v>
      </c>
      <c r="E10" s="27">
        <f t="shared" ref="E10:E30" si="0">IFERROR(D10/C10*100,0)</f>
        <v>0</v>
      </c>
      <c r="F10" s="125">
        <v>840.02</v>
      </c>
      <c r="G10" s="27">
        <v>0</v>
      </c>
      <c r="H10" s="27">
        <f t="shared" ref="H10:H29" si="1">IFERROR(G10/F10*100,0)</f>
        <v>0</v>
      </c>
      <c r="I10" s="27">
        <f t="shared" ref="I10:I28" si="2">F10-C10</f>
        <v>-14159.98</v>
      </c>
      <c r="J10" s="27">
        <f t="shared" ref="J10:J25" si="3">IFERROR(F10/C10*100,0)</f>
        <v>5.600133333333333</v>
      </c>
    </row>
    <row r="11" spans="1:10" ht="30" customHeight="1" thickBot="1" x14ac:dyDescent="0.3">
      <c r="A11" s="25" t="str">
        <f>'Metas-Resultados'!A7</f>
        <v>P</v>
      </c>
      <c r="B11" s="71" t="str">
        <f>'Metas-Resultados'!B7</f>
        <v>Cursos: Tira Dúvidas CAU</v>
      </c>
      <c r="C11" s="27">
        <v>800</v>
      </c>
      <c r="D11" s="27">
        <v>0</v>
      </c>
      <c r="E11" s="27">
        <f t="shared" si="0"/>
        <v>0</v>
      </c>
      <c r="F11" s="125"/>
      <c r="G11" s="27">
        <v>0</v>
      </c>
      <c r="H11" s="27">
        <f t="shared" si="1"/>
        <v>0</v>
      </c>
      <c r="I11" s="27">
        <f t="shared" si="2"/>
        <v>-800</v>
      </c>
      <c r="J11" s="27">
        <f t="shared" si="3"/>
        <v>0</v>
      </c>
    </row>
    <row r="12" spans="1:10" ht="30" customHeight="1" thickBot="1" x14ac:dyDescent="0.3">
      <c r="A12" s="25" t="str">
        <f>'Metas-Resultados'!A8</f>
        <v>P</v>
      </c>
      <c r="B12" s="71" t="str">
        <f>'Metas-Resultados'!B8</f>
        <v>GED - Gestão Estratégica de dados</v>
      </c>
      <c r="C12" s="27">
        <v>35000</v>
      </c>
      <c r="D12" s="27">
        <v>0</v>
      </c>
      <c r="E12" s="27">
        <f t="shared" si="0"/>
        <v>0</v>
      </c>
      <c r="F12" s="127">
        <v>10400</v>
      </c>
      <c r="G12" s="27">
        <v>0</v>
      </c>
      <c r="H12" s="27">
        <f t="shared" si="1"/>
        <v>0</v>
      </c>
      <c r="I12" s="27">
        <f t="shared" si="2"/>
        <v>-24600</v>
      </c>
      <c r="J12" s="27">
        <f t="shared" si="3"/>
        <v>29.714285714285715</v>
      </c>
    </row>
    <row r="13" spans="1:10" ht="30" customHeight="1" thickBot="1" x14ac:dyDescent="0.3">
      <c r="A13" s="25" t="str">
        <f>'Metas-Resultados'!A9</f>
        <v>A</v>
      </c>
      <c r="B13" s="71" t="str">
        <f>'Metas-Resultados'!B9</f>
        <v>Fiscalização Sistemática</v>
      </c>
      <c r="C13" s="27">
        <v>1000</v>
      </c>
      <c r="D13" s="27">
        <v>0</v>
      </c>
      <c r="E13" s="27">
        <f t="shared" si="0"/>
        <v>0</v>
      </c>
      <c r="F13" s="125"/>
      <c r="G13" s="27">
        <v>0</v>
      </c>
      <c r="H13" s="27">
        <f t="shared" si="1"/>
        <v>0</v>
      </c>
      <c r="I13" s="27">
        <f t="shared" si="2"/>
        <v>-1000</v>
      </c>
      <c r="J13" s="27">
        <f t="shared" si="3"/>
        <v>0</v>
      </c>
    </row>
    <row r="14" spans="1:10" ht="30" customHeight="1" thickBot="1" x14ac:dyDescent="0.3">
      <c r="A14" s="25" t="str">
        <f>'Metas-Resultados'!A10</f>
        <v>P</v>
      </c>
      <c r="B14" s="71" t="str">
        <f>'Metas-Resultados'!B10</f>
        <v>Projeto Caravana CAU</v>
      </c>
      <c r="C14" s="27">
        <v>12000</v>
      </c>
      <c r="D14" s="27">
        <v>0</v>
      </c>
      <c r="E14" s="27">
        <f t="shared" si="0"/>
        <v>0</v>
      </c>
      <c r="F14" s="125">
        <v>1050.01</v>
      </c>
      <c r="G14" s="27">
        <v>0</v>
      </c>
      <c r="H14" s="27">
        <f t="shared" si="1"/>
        <v>0</v>
      </c>
      <c r="I14" s="27">
        <f t="shared" si="2"/>
        <v>-10949.99</v>
      </c>
      <c r="J14" s="27">
        <f t="shared" si="3"/>
        <v>8.7500833333333325</v>
      </c>
    </row>
    <row r="15" spans="1:10" ht="30" customHeight="1" thickBot="1" x14ac:dyDescent="0.3">
      <c r="A15" s="25" t="str">
        <f>'Metas-Resultados'!A11</f>
        <v>P</v>
      </c>
      <c r="B15" s="71" t="str">
        <f>'Metas-Resultados'!B11</f>
        <v>Projeto FisCAU</v>
      </c>
      <c r="C15" s="27">
        <v>7200</v>
      </c>
      <c r="D15" s="27">
        <v>0</v>
      </c>
      <c r="E15" s="27">
        <f t="shared" si="0"/>
        <v>0</v>
      </c>
      <c r="F15" s="125"/>
      <c r="G15" s="27">
        <v>0</v>
      </c>
      <c r="H15" s="27">
        <f t="shared" si="1"/>
        <v>0</v>
      </c>
      <c r="I15" s="27">
        <f t="shared" si="2"/>
        <v>-7200</v>
      </c>
      <c r="J15" s="27">
        <f t="shared" si="3"/>
        <v>0</v>
      </c>
    </row>
    <row r="16" spans="1:10" ht="30" customHeight="1" thickBot="1" x14ac:dyDescent="0.3">
      <c r="A16" s="25" t="str">
        <f>'Metas-Resultados'!A12</f>
        <v>P</v>
      </c>
      <c r="B16" s="71" t="str">
        <f>'Metas-Resultados'!B12</f>
        <v>Palestra, seminário ou evento sobre Ética.</v>
      </c>
      <c r="C16" s="27">
        <v>1500</v>
      </c>
      <c r="D16" s="27">
        <v>0</v>
      </c>
      <c r="E16" s="27">
        <f t="shared" si="0"/>
        <v>0</v>
      </c>
      <c r="F16" s="125">
        <v>1300</v>
      </c>
      <c r="G16" s="27">
        <v>0</v>
      </c>
      <c r="H16" s="27">
        <f t="shared" si="1"/>
        <v>0</v>
      </c>
      <c r="I16" s="27">
        <f t="shared" si="2"/>
        <v>-200</v>
      </c>
      <c r="J16" s="27">
        <f t="shared" si="3"/>
        <v>86.666666666666671</v>
      </c>
    </row>
    <row r="17" spans="1:12" ht="30" customHeight="1" thickBot="1" x14ac:dyDescent="0.3">
      <c r="A17" s="25" t="str">
        <f>'Metas-Resultados'!A13</f>
        <v>P</v>
      </c>
      <c r="B17" s="71" t="str">
        <f>'Metas-Resultados'!B13</f>
        <v>Palestra, seminário ou evento sobre Ensino e Formação</v>
      </c>
      <c r="C17" s="27">
        <v>1500</v>
      </c>
      <c r="D17" s="27">
        <v>0</v>
      </c>
      <c r="E17" s="27">
        <f>IFERROR(D17/C17*100,0)</f>
        <v>0</v>
      </c>
      <c r="F17" s="125"/>
      <c r="G17" s="27">
        <v>0</v>
      </c>
      <c r="H17" s="27">
        <f>IFERROR(G17/F17*100,0)</f>
        <v>0</v>
      </c>
      <c r="I17" s="27">
        <f>F17-C17</f>
        <v>-1500</v>
      </c>
      <c r="J17" s="27">
        <f>IFERROR(F17/C17*100,0)</f>
        <v>0</v>
      </c>
    </row>
    <row r="18" spans="1:12" ht="30" customHeight="1" thickBot="1" x14ac:dyDescent="0.3">
      <c r="A18" s="25" t="str">
        <f>'Metas-Resultados'!A14</f>
        <v>P</v>
      </c>
      <c r="B18" s="71" t="str">
        <f>'Metas-Resultados'!B14</f>
        <v>Evento comemorativo do dia do Arquiteto</v>
      </c>
      <c r="C18" s="27">
        <v>6000</v>
      </c>
      <c r="D18" s="27">
        <v>0</v>
      </c>
      <c r="E18" s="27">
        <f t="shared" si="0"/>
        <v>0</v>
      </c>
      <c r="F18" s="128">
        <v>7595.72</v>
      </c>
      <c r="G18" s="27">
        <v>0</v>
      </c>
      <c r="H18" s="27">
        <f t="shared" si="1"/>
        <v>0</v>
      </c>
      <c r="I18" s="27">
        <f t="shared" si="2"/>
        <v>1595.7200000000003</v>
      </c>
      <c r="J18" s="27">
        <f t="shared" si="3"/>
        <v>126.59533333333334</v>
      </c>
    </row>
    <row r="19" spans="1:12" ht="30" customHeight="1" thickBot="1" x14ac:dyDescent="0.3">
      <c r="A19" s="25" t="str">
        <f>'Metas-Resultados'!A15</f>
        <v>P</v>
      </c>
      <c r="B19" s="71" t="str">
        <f>'Metas-Resultados'!B15</f>
        <v>Sou arquiteto. E agora ?</v>
      </c>
      <c r="C19" s="27">
        <v>2000</v>
      </c>
      <c r="D19" s="27">
        <v>0</v>
      </c>
      <c r="E19" s="27">
        <f t="shared" si="0"/>
        <v>0</v>
      </c>
      <c r="F19" s="125"/>
      <c r="G19" s="27">
        <v>0</v>
      </c>
      <c r="H19" s="27">
        <f t="shared" si="1"/>
        <v>0</v>
      </c>
      <c r="I19" s="27">
        <f t="shared" si="2"/>
        <v>-2000</v>
      </c>
      <c r="J19" s="27">
        <f t="shared" si="3"/>
        <v>0</v>
      </c>
    </row>
    <row r="20" spans="1:12" ht="30" customHeight="1" thickBot="1" x14ac:dyDescent="0.3">
      <c r="A20" s="25" t="str">
        <f>'Metas-Resultados'!A16</f>
        <v>P</v>
      </c>
      <c r="B20" s="71" t="str">
        <f>'Metas-Resultados'!B16</f>
        <v>CAU Universitário</v>
      </c>
      <c r="C20" s="27">
        <v>500</v>
      </c>
      <c r="D20" s="27">
        <v>0</v>
      </c>
      <c r="E20" s="27">
        <f>IFERROR(D20/C20*100,0)</f>
        <v>0</v>
      </c>
      <c r="F20" s="125">
        <v>1400</v>
      </c>
      <c r="G20" s="27">
        <v>0</v>
      </c>
      <c r="H20" s="27">
        <f>IFERROR(G20/F20*100,0)</f>
        <v>0</v>
      </c>
      <c r="I20" s="27">
        <f>F20-C20</f>
        <v>900</v>
      </c>
      <c r="J20" s="27">
        <f>IFERROR(F20/C20*100,0)</f>
        <v>280</v>
      </c>
    </row>
    <row r="21" spans="1:12" ht="30" customHeight="1" thickBot="1" x14ac:dyDescent="0.3">
      <c r="A21" s="25" t="str">
        <f>'Metas-Resultados'!A17</f>
        <v>P</v>
      </c>
      <c r="B21" s="71" t="str">
        <f>'Metas-Resultados'!B17</f>
        <v>Plano de Mídia do CAU/AL</v>
      </c>
      <c r="C21" s="27">
        <v>25000</v>
      </c>
      <c r="D21" s="27">
        <v>0</v>
      </c>
      <c r="E21" s="27">
        <f t="shared" si="0"/>
        <v>0</v>
      </c>
      <c r="F21" s="125">
        <v>15540</v>
      </c>
      <c r="G21" s="27">
        <v>0</v>
      </c>
      <c r="H21" s="27">
        <f t="shared" si="1"/>
        <v>0</v>
      </c>
      <c r="I21" s="27">
        <f t="shared" si="2"/>
        <v>-9460</v>
      </c>
      <c r="J21" s="27">
        <f t="shared" si="3"/>
        <v>62.160000000000004</v>
      </c>
    </row>
    <row r="22" spans="1:12" ht="30" customHeight="1" thickBot="1" x14ac:dyDescent="0.3">
      <c r="A22" s="25" t="str">
        <f>'Metas-Resultados'!A18</f>
        <v>P</v>
      </c>
      <c r="B22" s="71" t="str">
        <f>'Metas-Resultados'!B18</f>
        <v>Sede do CAU/AL</v>
      </c>
      <c r="C22" s="27">
        <v>35000</v>
      </c>
      <c r="D22" s="27">
        <v>0</v>
      </c>
      <c r="E22" s="27">
        <f t="shared" si="0"/>
        <v>0</v>
      </c>
      <c r="F22" s="127">
        <f>2000+14900</f>
        <v>16900</v>
      </c>
      <c r="G22" s="27">
        <v>0</v>
      </c>
      <c r="H22" s="27">
        <f t="shared" si="1"/>
        <v>0</v>
      </c>
      <c r="I22" s="27">
        <f t="shared" si="2"/>
        <v>-18100</v>
      </c>
      <c r="J22" s="27">
        <f t="shared" si="3"/>
        <v>48.285714285714285</v>
      </c>
    </row>
    <row r="23" spans="1:12" ht="30" customHeight="1" thickBot="1" x14ac:dyDescent="0.3">
      <c r="A23" s="25" t="str">
        <f>'Metas-Resultados'!A19</f>
        <v>A</v>
      </c>
      <c r="B23" s="71" t="str">
        <f>'Metas-Resultados'!B19</f>
        <v>Aporte ao Fundo de Apoio</v>
      </c>
      <c r="C23" s="27">
        <v>26302</v>
      </c>
      <c r="D23" s="27">
        <v>26302</v>
      </c>
      <c r="E23" s="27">
        <f t="shared" si="0"/>
        <v>100</v>
      </c>
      <c r="F23" s="125">
        <v>26302</v>
      </c>
      <c r="G23" s="27">
        <v>26302</v>
      </c>
      <c r="H23" s="27">
        <f t="shared" si="1"/>
        <v>100</v>
      </c>
      <c r="I23" s="27">
        <f t="shared" si="2"/>
        <v>0</v>
      </c>
      <c r="J23" s="27">
        <f t="shared" si="3"/>
        <v>100</v>
      </c>
    </row>
    <row r="24" spans="1:12" ht="30" customHeight="1" thickBot="1" x14ac:dyDescent="0.3">
      <c r="A24" s="25" t="str">
        <f>'Metas-Resultados'!A20</f>
        <v>A</v>
      </c>
      <c r="B24" s="71" t="str">
        <f>'Metas-Resultados'!B20</f>
        <v>Ações de Suprimento às demandas de deslocamento de Pessol</v>
      </c>
      <c r="C24" s="27">
        <v>30000</v>
      </c>
      <c r="D24" s="27">
        <v>0</v>
      </c>
      <c r="E24" s="27">
        <f>IFERROR(D24/C24*100,0)</f>
        <v>0</v>
      </c>
      <c r="F24" s="125">
        <v>39812.25</v>
      </c>
      <c r="G24" s="27">
        <v>0</v>
      </c>
      <c r="H24" s="27">
        <f>IFERROR(G24/F24*100,0)</f>
        <v>0</v>
      </c>
      <c r="I24" s="27">
        <f t="shared" si="2"/>
        <v>9812.25</v>
      </c>
      <c r="J24" s="27">
        <f>IFERROR(F24/C24*100,0)</f>
        <v>132.70750000000001</v>
      </c>
    </row>
    <row r="25" spans="1:12" ht="30" customHeight="1" thickBot="1" x14ac:dyDescent="0.3">
      <c r="A25" s="25" t="str">
        <f>'Metas-Resultados'!A21</f>
        <v>A</v>
      </c>
      <c r="B25" s="71" t="str">
        <f>'Metas-Resultados'!B21</f>
        <v>Manutenção das rotinas administrativas do CAU/AL</v>
      </c>
      <c r="C25" s="27">
        <v>393735</v>
      </c>
      <c r="D25" s="27">
        <v>0</v>
      </c>
      <c r="E25" s="27">
        <f t="shared" si="0"/>
        <v>0</v>
      </c>
      <c r="F25" s="127">
        <f>255272.09-12204.18+17306.02</f>
        <v>260373.93</v>
      </c>
      <c r="G25" s="27">
        <v>0</v>
      </c>
      <c r="H25" s="27">
        <f t="shared" si="1"/>
        <v>0</v>
      </c>
      <c r="I25" s="27">
        <f t="shared" si="2"/>
        <v>-133361.07</v>
      </c>
      <c r="J25" s="27">
        <f t="shared" si="3"/>
        <v>66.129231589774847</v>
      </c>
    </row>
    <row r="26" spans="1:12" ht="30" customHeight="1" thickBot="1" x14ac:dyDescent="0.3">
      <c r="A26" s="25" t="str">
        <f>'Metas-Resultados'!A22</f>
        <v>A</v>
      </c>
      <c r="B26" s="71" t="str">
        <f>'Metas-Resultados'!B22</f>
        <v>Folha salárial dos funcionários do CAU/AL</v>
      </c>
      <c r="C26" s="27">
        <v>433858</v>
      </c>
      <c r="D26" s="27">
        <v>161750</v>
      </c>
      <c r="E26" s="27">
        <f t="shared" si="0"/>
        <v>37.281783440664917</v>
      </c>
      <c r="F26" s="125">
        <v>386897.36</v>
      </c>
      <c r="G26" s="27">
        <v>144242.23589284971</v>
      </c>
      <c r="H26" s="27">
        <f t="shared" si="1"/>
        <v>37.28178344066491</v>
      </c>
      <c r="I26" s="27">
        <f t="shared" si="2"/>
        <v>-46960.640000000014</v>
      </c>
      <c r="J26" s="27">
        <f t="shared" ref="J26:J30" si="4">IFERROR(F26/C26*100,0)</f>
        <v>89.17603455508484</v>
      </c>
    </row>
    <row r="27" spans="1:12" ht="30" customHeight="1" thickBot="1" x14ac:dyDescent="0.3">
      <c r="A27" s="25" t="str">
        <f>'Metas-Resultados'!A23</f>
        <v>P</v>
      </c>
      <c r="B27" s="71" t="str">
        <f>'Metas-Resultados'!B23</f>
        <v>Ampliação da sede do CAU/AL</v>
      </c>
      <c r="C27" s="27">
        <v>596111</v>
      </c>
      <c r="D27" s="27">
        <v>0</v>
      </c>
      <c r="E27" s="27">
        <f t="shared" si="0"/>
        <v>0</v>
      </c>
      <c r="F27" s="125">
        <v>531993</v>
      </c>
      <c r="G27" s="27">
        <v>0</v>
      </c>
      <c r="H27" s="27">
        <f t="shared" si="1"/>
        <v>0</v>
      </c>
      <c r="I27" s="27">
        <f t="shared" si="2"/>
        <v>-64118</v>
      </c>
      <c r="J27" s="27">
        <f t="shared" si="4"/>
        <v>89.243949532889005</v>
      </c>
    </row>
    <row r="28" spans="1:12" ht="30" customHeight="1" thickBot="1" x14ac:dyDescent="0.3">
      <c r="A28" s="25" t="str">
        <f>'Metas-Resultados'!A24</f>
        <v>P</v>
      </c>
      <c r="B28" s="71" t="str">
        <f>'Metas-Resultados'!B24</f>
        <v>Aporte ao Centro de Serviços Compartilhados - CSC</v>
      </c>
      <c r="C28" s="27">
        <v>40465</v>
      </c>
      <c r="D28" s="27">
        <v>40465</v>
      </c>
      <c r="E28" s="27">
        <f t="shared" si="0"/>
        <v>100</v>
      </c>
      <c r="F28" s="125">
        <f>12204.18+26976</f>
        <v>39180.18</v>
      </c>
      <c r="G28" s="27">
        <v>39180.18</v>
      </c>
      <c r="H28" s="27">
        <f t="shared" si="1"/>
        <v>100</v>
      </c>
      <c r="I28" s="27">
        <f t="shared" si="2"/>
        <v>-1284.8199999999997</v>
      </c>
      <c r="J28" s="27">
        <f t="shared" si="4"/>
        <v>96.824860990979857</v>
      </c>
    </row>
    <row r="29" spans="1:12" ht="30" customHeight="1" thickBot="1" x14ac:dyDescent="0.3">
      <c r="A29" s="25" t="str">
        <f>'Metas-Resultados'!A25</f>
        <v>P</v>
      </c>
      <c r="B29" s="71" t="str">
        <f>'Metas-Resultados'!B25</f>
        <v>Processo Eleitoral 2014</v>
      </c>
      <c r="C29" s="27">
        <v>20000</v>
      </c>
      <c r="D29" s="27"/>
      <c r="E29" s="27">
        <f t="shared" si="0"/>
        <v>0</v>
      </c>
      <c r="F29" s="125">
        <v>9199.1</v>
      </c>
      <c r="G29" s="27">
        <v>0</v>
      </c>
      <c r="H29" s="27">
        <f t="shared" si="1"/>
        <v>0</v>
      </c>
      <c r="I29" s="27">
        <f t="shared" ref="I29" si="5">F29-C29</f>
        <v>-10800.9</v>
      </c>
      <c r="J29" s="27">
        <f t="shared" si="4"/>
        <v>45.9955</v>
      </c>
    </row>
    <row r="30" spans="1:12" ht="15.75" thickBot="1" x14ac:dyDescent="0.3">
      <c r="A30" s="168" t="s">
        <v>33</v>
      </c>
      <c r="B30" s="169"/>
      <c r="C30" s="28">
        <f>SUM(C9:C29)</f>
        <v>1684471</v>
      </c>
      <c r="D30" s="28">
        <f>SUM(D9:D29)</f>
        <v>228517</v>
      </c>
      <c r="E30" s="72">
        <f t="shared" si="0"/>
        <v>13.566098793033539</v>
      </c>
      <c r="F30" s="126">
        <f>SUM(F9:F29)</f>
        <v>1348783.57</v>
      </c>
      <c r="G30" s="28">
        <f>SUM(G9:G29)</f>
        <v>209724.41589284971</v>
      </c>
      <c r="H30" s="28">
        <f t="shared" ref="H30" si="6">IFERROR(G30/F30*100,0)</f>
        <v>15.549152625936102</v>
      </c>
      <c r="I30" s="28">
        <f>SUM(I9:I29)</f>
        <v>-335687.43000000005</v>
      </c>
      <c r="J30" s="28">
        <f t="shared" si="4"/>
        <v>80.071640889038747</v>
      </c>
      <c r="K30" s="124"/>
      <c r="L30" s="124"/>
    </row>
    <row r="31" spans="1:12" ht="15.75" thickBot="1" x14ac:dyDescent="0.3">
      <c r="A31" s="162" t="s">
        <v>42</v>
      </c>
      <c r="B31" s="162"/>
      <c r="C31" s="162"/>
      <c r="D31" s="162"/>
      <c r="E31" s="162"/>
      <c r="F31" s="162"/>
      <c r="G31" s="162"/>
      <c r="H31" s="162"/>
      <c r="I31" s="49"/>
    </row>
    <row r="32" spans="1:12" ht="16.5" customHeight="1" thickBot="1" x14ac:dyDescent="0.3">
      <c r="A32" s="166" t="s">
        <v>47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39" customHeight="1" thickBot="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 ht="60" customHeight="1" thickBot="1" x14ac:dyDescent="0.3">
      <c r="A34" s="166" t="s">
        <v>48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330.75" customHeight="1" thickBot="1" x14ac:dyDescent="0.3">
      <c r="A35" s="166" t="s">
        <v>203</v>
      </c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19">
    <mergeCell ref="A35:J35"/>
    <mergeCell ref="A30:B30"/>
    <mergeCell ref="C4:J4"/>
    <mergeCell ref="F5:H5"/>
    <mergeCell ref="C6:C8"/>
    <mergeCell ref="F6:F8"/>
    <mergeCell ref="I5:J6"/>
    <mergeCell ref="I7:I8"/>
    <mergeCell ref="J7:J8"/>
    <mergeCell ref="G7:H7"/>
    <mergeCell ref="D7:E7"/>
    <mergeCell ref="G6:H6"/>
    <mergeCell ref="C5:E5"/>
    <mergeCell ref="A2:J2"/>
    <mergeCell ref="A31:H31"/>
    <mergeCell ref="D6:E6"/>
    <mergeCell ref="A32:J32"/>
    <mergeCell ref="A34:J34"/>
    <mergeCell ref="A33:J33"/>
  </mergeCells>
  <printOptions horizontalCentered="1"/>
  <pageMargins left="0" right="0" top="0.19685039370078741" bottom="0" header="0.31496062992125984" footer="0.31496062992125984"/>
  <pageSetup paperSize="9" scale="71" orientation="landscape" r:id="rId1"/>
  <headerFooter>
    <oddFooter>&amp;R&amp;P / &amp;N</oddFooter>
  </headerFooter>
  <rowBreaks count="1" manualBreakCount="1">
    <brk id="30" max="9" man="1"/>
  </rowBreaks>
  <ignoredErrors>
    <ignoredError sqref="H30 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Capa Geral (Parte 1)</vt:lpstr>
      <vt:lpstr>Dados Gerais</vt:lpstr>
      <vt:lpstr>Consideração Final </vt:lpstr>
      <vt:lpstr>Receitas</vt:lpstr>
      <vt:lpstr>Aplicações </vt:lpstr>
      <vt:lpstr>Capa Projeto-Atividade(Parte 2)</vt:lpstr>
      <vt:lpstr>Dados da Comissão-Unidade Org.</vt:lpstr>
      <vt:lpstr>Metas-Resultados</vt:lpstr>
      <vt:lpstr>Metas-Financeiras</vt:lpstr>
      <vt:lpstr>Elemento Despesa - Proj-Ativ</vt:lpstr>
      <vt:lpstr>Outras Considerações</vt:lpstr>
      <vt:lpstr>'Aplicações '!Area_de_impressao</vt:lpstr>
      <vt:lpstr>'Capa Geral (Parte 1)'!Area_de_impressao</vt:lpstr>
      <vt:lpstr>'Capa Projeto-Atividade(Parte 2)'!Area_de_impressao</vt:lpstr>
      <vt:lpstr>'Consideração Final '!Area_de_impressao</vt:lpstr>
      <vt:lpstr>'Dados da Comissão-Unidade Org.'!Area_de_impressao</vt:lpstr>
      <vt:lpstr>'Dados Gerais'!Area_de_impressao</vt:lpstr>
      <vt:lpstr>'Elemento Despesa - Proj-Ativ'!Area_de_impressao</vt:lpstr>
      <vt:lpstr>'Metas-Financeiras'!Area_de_impressao</vt:lpstr>
      <vt:lpstr>'Metas-Resultados'!Area_de_impressao</vt:lpstr>
      <vt:lpstr>'Outras Considerações'!Area_de_impressao</vt:lpstr>
      <vt:lpstr>Receitas!Area_de_impressao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Pereira Siqueira</dc:creator>
  <cp:lastModifiedBy>admin</cp:lastModifiedBy>
  <cp:lastPrinted>2015-04-28T14:17:16Z</cp:lastPrinted>
  <dcterms:created xsi:type="dcterms:W3CDTF">2015-03-25T13:01:50Z</dcterms:created>
  <dcterms:modified xsi:type="dcterms:W3CDTF">2015-04-28T14:18:15Z</dcterms:modified>
</cp:coreProperties>
</file>